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аша\Desktop\служебка 3\Ворд\"/>
    </mc:Choice>
  </mc:AlternateContent>
  <bookViews>
    <workbookView xWindow="120" yWindow="105" windowWidth="24915" windowHeight="11565"/>
  </bookViews>
  <sheets>
    <sheet name="Приложение 1" sheetId="1" r:id="rId1"/>
    <sheet name="Приложение 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P76" i="2" l="1"/>
  <c r="O76" i="2"/>
  <c r="N76" i="2"/>
  <c r="M76" i="2"/>
  <c r="L76" i="2"/>
  <c r="K76" i="2"/>
  <c r="V72" i="2"/>
  <c r="U72" i="2"/>
  <c r="T72" i="2"/>
  <c r="S72" i="2"/>
  <c r="R72" i="2"/>
  <c r="Q72" i="2"/>
  <c r="V71" i="2"/>
  <c r="U71" i="2"/>
  <c r="T71" i="2"/>
  <c r="S71" i="2"/>
  <c r="R71" i="2"/>
  <c r="Q71" i="2"/>
  <c r="P69" i="2"/>
  <c r="O69" i="2"/>
  <c r="K69" i="2"/>
  <c r="M68" i="2"/>
  <c r="L68" i="2"/>
  <c r="L69" i="2" s="1"/>
  <c r="K68" i="2"/>
  <c r="D68" i="2"/>
  <c r="F66" i="2"/>
  <c r="V65" i="2"/>
  <c r="U65" i="2"/>
  <c r="T65" i="2"/>
  <c r="S65" i="2"/>
  <c r="R65" i="2"/>
  <c r="Q65" i="2"/>
  <c r="O64" i="2"/>
  <c r="K64" i="2"/>
  <c r="K77" i="2" s="1"/>
  <c r="F64" i="2"/>
  <c r="P63" i="2"/>
  <c r="P64" i="2" s="1"/>
  <c r="O63" i="2"/>
  <c r="N63" i="2"/>
  <c r="N64" i="2" s="1"/>
  <c r="M63" i="2"/>
  <c r="M64" i="2" s="1"/>
  <c r="M77" i="2" s="1"/>
  <c r="L63" i="2"/>
  <c r="L64" i="2" s="1"/>
  <c r="L77" i="2" s="1"/>
  <c r="K63" i="2"/>
  <c r="I63" i="2"/>
  <c r="I64" i="2" s="1"/>
  <c r="H63" i="2"/>
  <c r="H64" i="2" s="1"/>
  <c r="G63" i="2"/>
  <c r="G64" i="2" s="1"/>
  <c r="F63" i="2"/>
  <c r="E63" i="2"/>
  <c r="E64" i="2" s="1"/>
  <c r="D63" i="2"/>
  <c r="D64" i="2" s="1"/>
  <c r="I62" i="2"/>
  <c r="D62" i="2"/>
  <c r="I58" i="2"/>
  <c r="H58" i="2"/>
  <c r="H62" i="2" s="1"/>
  <c r="G58" i="2"/>
  <c r="G62" i="2" s="1"/>
  <c r="F58" i="2"/>
  <c r="F62" i="2" s="1"/>
  <c r="E58" i="2"/>
  <c r="E62" i="2" s="1"/>
  <c r="Q57" i="2"/>
  <c r="Q56" i="2"/>
  <c r="J56" i="2"/>
  <c r="Q55" i="2"/>
  <c r="Q19" i="2" s="1"/>
  <c r="J55" i="2"/>
  <c r="Q54" i="2"/>
  <c r="J54" i="2"/>
  <c r="J53" i="2"/>
  <c r="V50" i="2"/>
  <c r="U50" i="2"/>
  <c r="T50" i="2"/>
  <c r="Q50" i="2"/>
  <c r="M50" i="2"/>
  <c r="S50" i="2" s="1"/>
  <c r="L50" i="2"/>
  <c r="R50" i="2" s="1"/>
  <c r="R48" i="2" s="1"/>
  <c r="K50" i="2"/>
  <c r="V49" i="2"/>
  <c r="U49" i="2"/>
  <c r="U48" i="2" s="1"/>
  <c r="T49" i="2"/>
  <c r="S49" i="2"/>
  <c r="R49" i="2"/>
  <c r="Q49" i="2"/>
  <c r="Q48" i="2" s="1"/>
  <c r="V48" i="2"/>
  <c r="P48" i="2"/>
  <c r="O48" i="2"/>
  <c r="N48" i="2"/>
  <c r="I48" i="2"/>
  <c r="H48" i="2"/>
  <c r="H49" i="2" s="1"/>
  <c r="G48" i="2"/>
  <c r="F48" i="2"/>
  <c r="E48" i="2"/>
  <c r="D48" i="2"/>
  <c r="D49" i="2" s="1"/>
  <c r="H45" i="2"/>
  <c r="F45" i="2"/>
  <c r="D45" i="2"/>
  <c r="H44" i="2"/>
  <c r="F44" i="2"/>
  <c r="D44" i="2"/>
  <c r="H43" i="2"/>
  <c r="F43" i="2"/>
  <c r="D43" i="2"/>
  <c r="H42" i="2"/>
  <c r="F42" i="2"/>
  <c r="D42" i="2"/>
  <c r="H41" i="2"/>
  <c r="F41" i="2"/>
  <c r="D41" i="2"/>
  <c r="H40" i="2"/>
  <c r="F40" i="2"/>
  <c r="D40" i="2"/>
  <c r="H39" i="2"/>
  <c r="F39" i="2"/>
  <c r="D39" i="2"/>
  <c r="H38" i="2"/>
  <c r="F38" i="2"/>
  <c r="D38" i="2"/>
  <c r="H37" i="2"/>
  <c r="F37" i="2"/>
  <c r="D37" i="2"/>
  <c r="H36" i="2"/>
  <c r="F36" i="2"/>
  <c r="D36" i="2"/>
  <c r="H35" i="2"/>
  <c r="F35" i="2"/>
  <c r="D35" i="2"/>
  <c r="H34" i="2"/>
  <c r="F34" i="2"/>
  <c r="D34" i="2"/>
  <c r="H33" i="2"/>
  <c r="F33" i="2"/>
  <c r="D33" i="2"/>
  <c r="H32" i="2"/>
  <c r="F32" i="2"/>
  <c r="D32" i="2"/>
  <c r="H31" i="2"/>
  <c r="F31" i="2"/>
  <c r="D31" i="2"/>
  <c r="H30" i="2"/>
  <c r="F30" i="2"/>
  <c r="D30" i="2"/>
  <c r="H29" i="2"/>
  <c r="F29" i="2"/>
  <c r="D29" i="2"/>
  <c r="H28" i="2"/>
  <c r="F28" i="2"/>
  <c r="D28" i="2"/>
  <c r="H27" i="2"/>
  <c r="F27" i="2"/>
  <c r="D27" i="2"/>
  <c r="H26" i="2"/>
  <c r="F26" i="2"/>
  <c r="D26" i="2"/>
  <c r="V25" i="2"/>
  <c r="U25" i="2"/>
  <c r="T25" i="2"/>
  <c r="S25" i="2"/>
  <c r="R25" i="2"/>
  <c r="Q25" i="2"/>
  <c r="I25" i="2"/>
  <c r="I47" i="2" s="1"/>
  <c r="G25" i="2"/>
  <c r="G47" i="2" s="1"/>
  <c r="E25" i="2"/>
  <c r="E47" i="2" s="1"/>
  <c r="P24" i="2"/>
  <c r="P53" i="2" s="1"/>
  <c r="P58" i="2" s="1"/>
  <c r="P62" i="2" s="1"/>
  <c r="V62" i="2" s="1"/>
  <c r="L24" i="2"/>
  <c r="L53" i="2" s="1"/>
  <c r="L58" i="2" s="1"/>
  <c r="V17" i="2"/>
  <c r="U17" i="2"/>
  <c r="T17" i="2"/>
  <c r="S17" i="2"/>
  <c r="R17" i="2"/>
  <c r="Q17" i="2"/>
  <c r="H17" i="2"/>
  <c r="G17" i="2"/>
  <c r="F17" i="2"/>
  <c r="E17" i="2"/>
  <c r="D17" i="2"/>
  <c r="V15" i="2"/>
  <c r="U15" i="2"/>
  <c r="T15" i="2"/>
  <c r="S15" i="2"/>
  <c r="R15" i="2"/>
  <c r="Q15" i="2"/>
  <c r="I15" i="2"/>
  <c r="I17" i="2" s="1"/>
  <c r="Q13" i="2"/>
  <c r="Q24" i="2" s="1"/>
  <c r="P13" i="2"/>
  <c r="P14" i="2" s="1"/>
  <c r="O13" i="2"/>
  <c r="O14" i="2" s="1"/>
  <c r="N13" i="2"/>
  <c r="N14" i="2" s="1"/>
  <c r="M13" i="2"/>
  <c r="M24" i="2" s="1"/>
  <c r="L13" i="2"/>
  <c r="L14" i="2" s="1"/>
  <c r="K13" i="2"/>
  <c r="K14" i="2" s="1"/>
  <c r="J13" i="2"/>
  <c r="R11" i="2"/>
  <c r="R13" i="2" s="1"/>
  <c r="Q11" i="2"/>
  <c r="F11" i="2"/>
  <c r="D11" i="2"/>
  <c r="S10" i="2"/>
  <c r="S11" i="2" s="1"/>
  <c r="S13" i="2" s="1"/>
  <c r="R10" i="2"/>
  <c r="J10" i="2"/>
  <c r="J76" i="2" s="1"/>
  <c r="J9" i="2"/>
  <c r="J58" i="2" s="1"/>
  <c r="J48" i="2" s="1"/>
  <c r="Q146" i="1"/>
  <c r="Q144" i="1"/>
  <c r="M144" i="1"/>
  <c r="S144" i="1" s="1"/>
  <c r="L144" i="1"/>
  <c r="R144" i="1" s="1"/>
  <c r="K144" i="1"/>
  <c r="R133" i="1"/>
  <c r="S133" i="1" s="1"/>
  <c r="T133" i="1" s="1"/>
  <c r="U133" i="1" s="1"/>
  <c r="V133" i="1" s="1"/>
  <c r="Q133" i="1"/>
  <c r="R132" i="1"/>
  <c r="S132" i="1" s="1"/>
  <c r="T132" i="1" s="1"/>
  <c r="U132" i="1" s="1"/>
  <c r="V132" i="1" s="1"/>
  <c r="Q132" i="1"/>
  <c r="P112" i="1"/>
  <c r="L112" i="1"/>
  <c r="S111" i="1"/>
  <c r="Q111" i="1"/>
  <c r="I111" i="1"/>
  <c r="H111" i="1" s="1"/>
  <c r="H110" i="1" s="1"/>
  <c r="H112" i="1" s="1"/>
  <c r="F111" i="1"/>
  <c r="F110" i="1" s="1"/>
  <c r="F112" i="1" s="1"/>
  <c r="D111" i="1"/>
  <c r="V110" i="1"/>
  <c r="V111" i="1" s="1"/>
  <c r="U110" i="1"/>
  <c r="U111" i="1" s="1"/>
  <c r="T110" i="1"/>
  <c r="T111" i="1" s="1"/>
  <c r="S110" i="1"/>
  <c r="R110" i="1"/>
  <c r="R111" i="1" s="1"/>
  <c r="G110" i="1"/>
  <c r="G112" i="1" s="1"/>
  <c r="E110" i="1"/>
  <c r="E112" i="1" s="1"/>
  <c r="D110" i="1"/>
  <c r="D112" i="1" s="1"/>
  <c r="Q109" i="1"/>
  <c r="Q112" i="1" s="1"/>
  <c r="P109" i="1"/>
  <c r="O109" i="1"/>
  <c r="O112" i="1" s="1"/>
  <c r="N109" i="1"/>
  <c r="N112" i="1" s="1"/>
  <c r="M109" i="1"/>
  <c r="M112" i="1" s="1"/>
  <c r="L109" i="1"/>
  <c r="K109" i="1"/>
  <c r="K112" i="1" s="1"/>
  <c r="R106" i="1"/>
  <c r="R109" i="1" s="1"/>
  <c r="R112" i="1" s="1"/>
  <c r="Q100" i="1"/>
  <c r="I100" i="1"/>
  <c r="H100" i="1"/>
  <c r="G100" i="1"/>
  <c r="F100" i="1"/>
  <c r="E100" i="1"/>
  <c r="D100" i="1"/>
  <c r="V90" i="1"/>
  <c r="U90" i="1"/>
  <c r="T90" i="1"/>
  <c r="S90" i="1"/>
  <c r="S76" i="1" s="1"/>
  <c r="R90" i="1"/>
  <c r="Q90" i="1"/>
  <c r="Q76" i="1" s="1"/>
  <c r="V76" i="1"/>
  <c r="U76" i="1"/>
  <c r="T76" i="1"/>
  <c r="R76" i="1"/>
  <c r="P76" i="1"/>
  <c r="O76" i="1"/>
  <c r="N76" i="1"/>
  <c r="M76" i="1"/>
  <c r="L76" i="1"/>
  <c r="K76" i="1"/>
  <c r="I76" i="1"/>
  <c r="I98" i="1" s="1"/>
  <c r="H76" i="1"/>
  <c r="H98" i="1" s="1"/>
  <c r="G76" i="1"/>
  <c r="G98" i="1" s="1"/>
  <c r="F76" i="1"/>
  <c r="F98" i="1" s="1"/>
  <c r="E76" i="1"/>
  <c r="E98" i="1" s="1"/>
  <c r="D76" i="1"/>
  <c r="D98" i="1" s="1"/>
  <c r="Q75" i="1"/>
  <c r="M75" i="1"/>
  <c r="M98" i="1" s="1"/>
  <c r="J75" i="1"/>
  <c r="J114" i="1" s="1"/>
  <c r="M71" i="1"/>
  <c r="S71" i="1" s="1"/>
  <c r="P69" i="1"/>
  <c r="P75" i="1" s="1"/>
  <c r="P98" i="1" s="1"/>
  <c r="O69" i="1"/>
  <c r="O71" i="1" s="1"/>
  <c r="U71" i="1" s="1"/>
  <c r="N69" i="1"/>
  <c r="N114" i="1" s="1"/>
  <c r="M69" i="1"/>
  <c r="M114" i="1" s="1"/>
  <c r="L69" i="1"/>
  <c r="L75" i="1" s="1"/>
  <c r="L98" i="1" s="1"/>
  <c r="K69" i="1"/>
  <c r="K71" i="1" s="1"/>
  <c r="Q71" i="1" s="1"/>
  <c r="I69" i="1"/>
  <c r="I114" i="1" s="1"/>
  <c r="H69" i="1"/>
  <c r="H114" i="1" s="1"/>
  <c r="G69" i="1"/>
  <c r="G114" i="1" s="1"/>
  <c r="F69" i="1"/>
  <c r="F114" i="1" s="1"/>
  <c r="E69" i="1"/>
  <c r="E114" i="1" s="1"/>
  <c r="D69" i="1"/>
  <c r="D114" i="1" s="1"/>
  <c r="J62" i="1"/>
  <c r="J59" i="1"/>
  <c r="Q58" i="1"/>
  <c r="Q62" i="1" s="1"/>
  <c r="P58" i="1"/>
  <c r="O58" i="1"/>
  <c r="N58" i="1"/>
  <c r="M58" i="1"/>
  <c r="L58" i="1"/>
  <c r="K58" i="1"/>
  <c r="J58" i="1"/>
  <c r="P56" i="1"/>
  <c r="O56" i="1"/>
  <c r="N56" i="1"/>
  <c r="M56" i="1"/>
  <c r="L56" i="1"/>
  <c r="K56" i="1"/>
  <c r="I54" i="1"/>
  <c r="H54" i="1"/>
  <c r="G54" i="1"/>
  <c r="F54" i="1"/>
  <c r="E54" i="1"/>
  <c r="D54" i="1"/>
  <c r="P52" i="1"/>
  <c r="O52" i="1"/>
  <c r="N52" i="1"/>
  <c r="N53" i="1" s="1"/>
  <c r="T53" i="1" s="1"/>
  <c r="J52" i="1"/>
  <c r="G51" i="1"/>
  <c r="I48" i="1"/>
  <c r="I49" i="1" s="1"/>
  <c r="H48" i="1"/>
  <c r="G48" i="1"/>
  <c r="G49" i="1" s="1"/>
  <c r="F48" i="1"/>
  <c r="E48" i="1"/>
  <c r="E49" i="1" s="1"/>
  <c r="D48" i="1"/>
  <c r="V46" i="1"/>
  <c r="U46" i="1"/>
  <c r="T46" i="1"/>
  <c r="S46" i="1"/>
  <c r="R46" i="1"/>
  <c r="V44" i="1"/>
  <c r="U44" i="1"/>
  <c r="T44" i="1"/>
  <c r="S44" i="1"/>
  <c r="R44" i="1"/>
  <c r="Q44" i="1"/>
  <c r="E43" i="1"/>
  <c r="P41" i="1"/>
  <c r="O41" i="1"/>
  <c r="O49" i="1" s="1"/>
  <c r="N41" i="1"/>
  <c r="N49" i="1" s="1"/>
  <c r="M41" i="1"/>
  <c r="M147" i="1" s="1"/>
  <c r="L41" i="1"/>
  <c r="K41" i="1"/>
  <c r="K147" i="1" s="1"/>
  <c r="I41" i="1"/>
  <c r="I51" i="1" s="1"/>
  <c r="H41" i="1"/>
  <c r="G41" i="1"/>
  <c r="G43" i="1" s="1"/>
  <c r="F41" i="1"/>
  <c r="F43" i="1" s="1"/>
  <c r="E41" i="1"/>
  <c r="E51" i="1" s="1"/>
  <c r="D41" i="1"/>
  <c r="B41" i="1"/>
  <c r="O34" i="1"/>
  <c r="N34" i="1"/>
  <c r="M34" i="1"/>
  <c r="P32" i="1"/>
  <c r="P35" i="1" s="1"/>
  <c r="O32" i="1"/>
  <c r="O35" i="1" s="1"/>
  <c r="N32" i="1"/>
  <c r="N35" i="1" s="1"/>
  <c r="M32" i="1"/>
  <c r="M35" i="1" s="1"/>
  <c r="L32" i="1"/>
  <c r="L35" i="1" s="1"/>
  <c r="K32" i="1"/>
  <c r="K35" i="1" s="1"/>
  <c r="I31" i="1"/>
  <c r="H31" i="1"/>
  <c r="G31" i="1"/>
  <c r="F31" i="1"/>
  <c r="E31" i="1"/>
  <c r="D31" i="1"/>
  <c r="Q30" i="1"/>
  <c r="J30" i="1"/>
  <c r="P29" i="1"/>
  <c r="O29" i="1"/>
  <c r="N29" i="1"/>
  <c r="M29" i="1"/>
  <c r="L29" i="1"/>
  <c r="K29" i="1"/>
  <c r="Q29" i="1" s="1"/>
  <c r="V29" i="1" s="1"/>
  <c r="G29" i="1"/>
  <c r="E29" i="1"/>
  <c r="S28" i="1"/>
  <c r="R28" i="1"/>
  <c r="Q28" i="1"/>
  <c r="V27" i="1"/>
  <c r="P27" i="1"/>
  <c r="O27" i="1"/>
  <c r="U27" i="1" s="1"/>
  <c r="N27" i="1"/>
  <c r="T27" i="1" s="1"/>
  <c r="M27" i="1"/>
  <c r="L27" i="1"/>
  <c r="K27" i="1"/>
  <c r="G27" i="1"/>
  <c r="F27" i="1"/>
  <c r="E27" i="1"/>
  <c r="D27" i="1"/>
  <c r="P25" i="1"/>
  <c r="O25" i="1"/>
  <c r="N25" i="1"/>
  <c r="M25" i="1"/>
  <c r="L25" i="1"/>
  <c r="K25" i="1"/>
  <c r="G25" i="1"/>
  <c r="F25" i="1"/>
  <c r="E25" i="1"/>
  <c r="D25" i="1"/>
  <c r="S24" i="1"/>
  <c r="R24" i="1"/>
  <c r="Q24" i="1"/>
  <c r="P23" i="1"/>
  <c r="O23" i="1"/>
  <c r="N23" i="1"/>
  <c r="M23" i="1"/>
  <c r="L23" i="1"/>
  <c r="K23" i="1"/>
  <c r="G23" i="1"/>
  <c r="F23" i="1"/>
  <c r="E23" i="1"/>
  <c r="D23" i="1"/>
  <c r="S22" i="1"/>
  <c r="S26" i="1" s="1"/>
  <c r="R22" i="1"/>
  <c r="R26" i="1" s="1"/>
  <c r="Q22" i="1"/>
  <c r="J22" i="1"/>
  <c r="P21" i="1"/>
  <c r="O21" i="1"/>
  <c r="N21" i="1"/>
  <c r="M21" i="1"/>
  <c r="L21" i="1"/>
  <c r="K21" i="1"/>
  <c r="G21" i="1"/>
  <c r="F21" i="1"/>
  <c r="E21" i="1"/>
  <c r="D21" i="1"/>
  <c r="S20" i="1"/>
  <c r="R20" i="1"/>
  <c r="Q20" i="1"/>
  <c r="J20" i="1"/>
  <c r="T18" i="1"/>
  <c r="P18" i="1"/>
  <c r="V18" i="1" s="1"/>
  <c r="O18" i="1"/>
  <c r="U18" i="1" s="1"/>
  <c r="N18" i="1"/>
  <c r="V15" i="1"/>
  <c r="U15" i="1"/>
  <c r="T15" i="1"/>
  <c r="S15" i="1"/>
  <c r="R15" i="1"/>
  <c r="Q15" i="1"/>
  <c r="M13" i="1"/>
  <c r="M18" i="1" s="1"/>
  <c r="S18" i="1" s="1"/>
  <c r="L13" i="1"/>
  <c r="L18" i="1" s="1"/>
  <c r="R18" i="1" s="1"/>
  <c r="K13" i="1"/>
  <c r="K18" i="1" s="1"/>
  <c r="Q18" i="1" s="1"/>
  <c r="O51" i="1" l="1"/>
  <c r="O54" i="1"/>
  <c r="I135" i="1"/>
  <c r="Q98" i="1"/>
  <c r="J100" i="1"/>
  <c r="H50" i="2"/>
  <c r="R30" i="1"/>
  <c r="K34" i="1"/>
  <c r="G45" i="1"/>
  <c r="D49" i="1"/>
  <c r="F49" i="1"/>
  <c r="H49" i="1"/>
  <c r="M49" i="1"/>
  <c r="K51" i="1"/>
  <c r="O53" i="1"/>
  <c r="U53" i="1" s="1"/>
  <c r="K54" i="1"/>
  <c r="R58" i="1"/>
  <c r="R62" i="1" s="1"/>
  <c r="L71" i="1"/>
  <c r="R71" i="1" s="1"/>
  <c r="P71" i="1"/>
  <c r="V71" i="1" s="1"/>
  <c r="K75" i="1"/>
  <c r="K98" i="1" s="1"/>
  <c r="O75" i="1"/>
  <c r="O98" i="1" s="1"/>
  <c r="S106" i="1"/>
  <c r="K24" i="2"/>
  <c r="K47" i="2" s="1"/>
  <c r="O24" i="2"/>
  <c r="O47" i="2" s="1"/>
  <c r="F25" i="2"/>
  <c r="F47" i="2" s="1"/>
  <c r="H25" i="2"/>
  <c r="H47" i="2" s="1"/>
  <c r="D25" i="2"/>
  <c r="D47" i="2" s="1"/>
  <c r="T48" i="2"/>
  <c r="S48" i="2"/>
  <c r="M69" i="2"/>
  <c r="S24" i="2"/>
  <c r="S14" i="2"/>
  <c r="R14" i="2"/>
  <c r="R24" i="2"/>
  <c r="M53" i="2"/>
  <c r="M58" i="2" s="1"/>
  <c r="M47" i="2"/>
  <c r="Q53" i="2"/>
  <c r="Q9" i="2"/>
  <c r="Q47" i="2"/>
  <c r="Q58" i="2"/>
  <c r="L62" i="2"/>
  <c r="R62" i="2" s="1"/>
  <c r="L78" i="2"/>
  <c r="Q14" i="2"/>
  <c r="J11" i="2"/>
  <c r="N24" i="2"/>
  <c r="L47" i="2"/>
  <c r="P47" i="2"/>
  <c r="F49" i="2"/>
  <c r="F50" i="2" s="1"/>
  <c r="D50" i="2"/>
  <c r="N69" i="2"/>
  <c r="K53" i="2"/>
  <c r="K58" i="2" s="1"/>
  <c r="O53" i="2"/>
  <c r="O58" i="2" s="1"/>
  <c r="O62" i="2" s="1"/>
  <c r="U62" i="2" s="1"/>
  <c r="M14" i="2"/>
  <c r="T10" i="2"/>
  <c r="Q26" i="1"/>
  <c r="S29" i="1"/>
  <c r="L54" i="1"/>
  <c r="L51" i="1"/>
  <c r="L147" i="1"/>
  <c r="L146" i="1"/>
  <c r="L53" i="1"/>
  <c r="L49" i="1"/>
  <c r="L34" i="1"/>
  <c r="P54" i="1"/>
  <c r="P51" i="1"/>
  <c r="P53" i="1"/>
  <c r="V53" i="1" s="1"/>
  <c r="P49" i="1"/>
  <c r="P34" i="1"/>
  <c r="T29" i="1"/>
  <c r="D51" i="1"/>
  <c r="D45" i="1"/>
  <c r="D43" i="1"/>
  <c r="H51" i="1"/>
  <c r="H45" i="1"/>
  <c r="H43" i="1"/>
  <c r="G135" i="1"/>
  <c r="J145" i="1"/>
  <c r="Q135" i="1"/>
  <c r="J69" i="1"/>
  <c r="J68" i="1" s="1"/>
  <c r="J54" i="1" s="1"/>
  <c r="J41" i="1" s="1"/>
  <c r="U29" i="1"/>
  <c r="R29" i="1"/>
  <c r="N145" i="1"/>
  <c r="N135" i="1"/>
  <c r="E45" i="1"/>
  <c r="I45" i="1"/>
  <c r="K49" i="1"/>
  <c r="M51" i="1"/>
  <c r="M54" i="1"/>
  <c r="N71" i="1"/>
  <c r="T71" i="1" s="1"/>
  <c r="K114" i="1"/>
  <c r="K135" i="1" s="1"/>
  <c r="O114" i="1"/>
  <c r="F45" i="1"/>
  <c r="F51" i="1"/>
  <c r="N51" i="1"/>
  <c r="K53" i="1"/>
  <c r="N54" i="1"/>
  <c r="Q69" i="1"/>
  <c r="N75" i="1"/>
  <c r="N98" i="1" s="1"/>
  <c r="L114" i="1"/>
  <c r="M135" i="1" s="1"/>
  <c r="P114" i="1"/>
  <c r="K146" i="1"/>
  <c r="S109" i="1"/>
  <c r="S112" i="1" s="1"/>
  <c r="M53" i="1"/>
  <c r="S53" i="1" s="1"/>
  <c r="I110" i="1"/>
  <c r="I112" i="1" s="1"/>
  <c r="M146" i="1"/>
  <c r="T106" i="1" l="1"/>
  <c r="S58" i="1"/>
  <c r="S62" i="1" s="1"/>
  <c r="S30" i="1"/>
  <c r="K62" i="2"/>
  <c r="Q62" i="2" s="1"/>
  <c r="Q59" i="2" s="1"/>
  <c r="K78" i="2"/>
  <c r="Q75" i="2"/>
  <c r="T11" i="2"/>
  <c r="T13" i="2" s="1"/>
  <c r="U10" i="2"/>
  <c r="M78" i="2"/>
  <c r="M62" i="2"/>
  <c r="S62" i="2" s="1"/>
  <c r="S47" i="2"/>
  <c r="S58" i="2"/>
  <c r="S53" i="2"/>
  <c r="S9" i="2"/>
  <c r="N47" i="2"/>
  <c r="N53" i="2"/>
  <c r="N58" i="2" s="1"/>
  <c r="N62" i="2" s="1"/>
  <c r="T62" i="2" s="1"/>
  <c r="R9" i="2"/>
  <c r="R58" i="2"/>
  <c r="R53" i="2"/>
  <c r="R47" i="2"/>
  <c r="J49" i="1"/>
  <c r="J51" i="1"/>
  <c r="J45" i="1"/>
  <c r="J43" i="1"/>
  <c r="J31" i="1"/>
  <c r="J53" i="1"/>
  <c r="L135" i="1"/>
  <c r="R114" i="1"/>
  <c r="O145" i="1"/>
  <c r="O135" i="1"/>
  <c r="Q70" i="1"/>
  <c r="Q68" i="1"/>
  <c r="Q54" i="1" s="1"/>
  <c r="Q41" i="1" s="1"/>
  <c r="P145" i="1"/>
  <c r="P135" i="1"/>
  <c r="T58" i="1" l="1"/>
  <c r="T62" i="1" s="1"/>
  <c r="T30" i="1"/>
  <c r="T109" i="1"/>
  <c r="T112" i="1" s="1"/>
  <c r="U106" i="1"/>
  <c r="Q63" i="2"/>
  <c r="Q64" i="2" s="1"/>
  <c r="Q74" i="2" s="1"/>
  <c r="Q73" i="2" s="1"/>
  <c r="Q76" i="2" s="1"/>
  <c r="Q66" i="2"/>
  <c r="Q68" i="2" s="1"/>
  <c r="Q69" i="2" s="1"/>
  <c r="S75" i="2"/>
  <c r="S59" i="2"/>
  <c r="R57" i="2"/>
  <c r="S57" i="2" s="1"/>
  <c r="R54" i="2"/>
  <c r="S54" i="2" s="1"/>
  <c r="R55" i="2"/>
  <c r="R19" i="2" s="1"/>
  <c r="R56" i="2"/>
  <c r="T24" i="2"/>
  <c r="T14" i="2"/>
  <c r="R75" i="2"/>
  <c r="R59" i="2"/>
  <c r="S55" i="2"/>
  <c r="S19" i="2" s="1"/>
  <c r="S56" i="2"/>
  <c r="U11" i="2"/>
  <c r="U13" i="2" s="1"/>
  <c r="V10" i="2"/>
  <c r="V11" i="2" s="1"/>
  <c r="V13" i="2" s="1"/>
  <c r="Q48" i="1"/>
  <c r="Q43" i="1"/>
  <c r="Q143" i="1"/>
  <c r="Q52" i="1"/>
  <c r="Q45" i="1"/>
  <c r="S114" i="1"/>
  <c r="R135" i="1"/>
  <c r="R100" i="1"/>
  <c r="J34" i="1"/>
  <c r="J17" i="1"/>
  <c r="V106" i="1" l="1"/>
  <c r="U30" i="1"/>
  <c r="U58" i="1"/>
  <c r="U62" i="1" s="1"/>
  <c r="U109" i="1"/>
  <c r="U112" i="1" s="1"/>
  <c r="V14" i="2"/>
  <c r="V24" i="2"/>
  <c r="U24" i="2"/>
  <c r="U14" i="2"/>
  <c r="T58" i="2"/>
  <c r="T59" i="2" s="1"/>
  <c r="T53" i="2"/>
  <c r="T9" i="2"/>
  <c r="T47" i="2"/>
  <c r="R63" i="2"/>
  <c r="R64" i="2" s="1"/>
  <c r="R74" i="2" s="1"/>
  <c r="R73" i="2" s="1"/>
  <c r="R76" i="2" s="1"/>
  <c r="R66" i="2"/>
  <c r="R68" i="2" s="1"/>
  <c r="R69" i="2" s="1"/>
  <c r="S66" i="2"/>
  <c r="S68" i="2" s="1"/>
  <c r="S63" i="2"/>
  <c r="S64" i="2" s="1"/>
  <c r="S74" i="2" s="1"/>
  <c r="S73" i="2" s="1"/>
  <c r="S76" i="2" s="1"/>
  <c r="T76" i="2" s="1"/>
  <c r="S135" i="1"/>
  <c r="S100" i="1"/>
  <c r="T114" i="1"/>
  <c r="Q31" i="1"/>
  <c r="Q142" i="1"/>
  <c r="Q141" i="1" s="1"/>
  <c r="Q145" i="1" s="1"/>
  <c r="R103" i="1"/>
  <c r="R102" i="1"/>
  <c r="R101" i="1"/>
  <c r="R75" i="1"/>
  <c r="R104" i="1"/>
  <c r="Q50" i="1"/>
  <c r="Q51" i="1" s="1"/>
  <c r="J29" i="1"/>
  <c r="J25" i="1"/>
  <c r="J27" i="1"/>
  <c r="J13" i="1"/>
  <c r="J14" i="1" s="1"/>
  <c r="J21" i="1"/>
  <c r="J23" i="1"/>
  <c r="V58" i="1" l="1"/>
  <c r="V62" i="1" s="1"/>
  <c r="V109" i="1"/>
  <c r="V112" i="1" s="1"/>
  <c r="V30" i="1"/>
  <c r="U76" i="2"/>
  <c r="T73" i="2"/>
  <c r="S69" i="2"/>
  <c r="U53" i="2"/>
  <c r="U9" i="2"/>
  <c r="U47" i="2"/>
  <c r="U58" i="2"/>
  <c r="U59" i="2" s="1"/>
  <c r="T63" i="2"/>
  <c r="T64" i="2" s="1"/>
  <c r="T66" i="2"/>
  <c r="T68" i="2" s="1"/>
  <c r="T69" i="2" s="1"/>
  <c r="T56" i="2"/>
  <c r="T57" i="2"/>
  <c r="T54" i="2"/>
  <c r="T55" i="2"/>
  <c r="T19" i="2" s="1"/>
  <c r="V9" i="2"/>
  <c r="V47" i="2"/>
  <c r="V58" i="2"/>
  <c r="V59" i="2" s="1"/>
  <c r="V53" i="2"/>
  <c r="Q34" i="1"/>
  <c r="Q17" i="1"/>
  <c r="S102" i="1"/>
  <c r="S101" i="1"/>
  <c r="S75" i="1"/>
  <c r="S104" i="1"/>
  <c r="S103" i="1"/>
  <c r="V51" i="1"/>
  <c r="U51" i="1"/>
  <c r="R98" i="1"/>
  <c r="R69" i="1"/>
  <c r="T135" i="1"/>
  <c r="T100" i="1"/>
  <c r="U114" i="1"/>
  <c r="V76" i="2" l="1"/>
  <c r="V73" i="2" s="1"/>
  <c r="U73" i="2"/>
  <c r="V63" i="2"/>
  <c r="V64" i="2" s="1"/>
  <c r="V66" i="2"/>
  <c r="V68" i="2" s="1"/>
  <c r="U57" i="2"/>
  <c r="V57" i="2" s="1"/>
  <c r="U54" i="2"/>
  <c r="V54" i="2" s="1"/>
  <c r="U55" i="2"/>
  <c r="U19" i="2" s="1"/>
  <c r="U56" i="2"/>
  <c r="V56" i="2" s="1"/>
  <c r="U63" i="2"/>
  <c r="U64" i="2" s="1"/>
  <c r="U66" i="2"/>
  <c r="U68" i="2" s="1"/>
  <c r="U69" i="2" s="1"/>
  <c r="U135" i="1"/>
  <c r="U100" i="1"/>
  <c r="V114" i="1"/>
  <c r="Q25" i="1"/>
  <c r="Q13" i="1"/>
  <c r="Q14" i="1" s="1"/>
  <c r="Q23" i="1"/>
  <c r="Q21" i="1"/>
  <c r="Q27" i="1"/>
  <c r="T101" i="1"/>
  <c r="T75" i="1"/>
  <c r="T104" i="1"/>
  <c r="T103" i="1"/>
  <c r="T102" i="1"/>
  <c r="S69" i="1"/>
  <c r="S98" i="1"/>
  <c r="R68" i="1"/>
  <c r="R54" i="1" s="1"/>
  <c r="R41" i="1" s="1"/>
  <c r="R70" i="1"/>
  <c r="V55" i="2" l="1"/>
  <c r="V19" i="2" s="1"/>
  <c r="V69" i="2"/>
  <c r="V135" i="1"/>
  <c r="V100" i="1"/>
  <c r="S70" i="1"/>
  <c r="S68" i="1"/>
  <c r="S54" i="1" s="1"/>
  <c r="S41" i="1" s="1"/>
  <c r="T98" i="1"/>
  <c r="T69" i="1"/>
  <c r="R143" i="1"/>
  <c r="R52" i="1"/>
  <c r="R45" i="1"/>
  <c r="R142" i="1" s="1"/>
  <c r="R48" i="1"/>
  <c r="R43" i="1"/>
  <c r="R31" i="1" s="1"/>
  <c r="U104" i="1"/>
  <c r="U103" i="1"/>
  <c r="U102" i="1"/>
  <c r="U101" i="1"/>
  <c r="U75" i="1"/>
  <c r="R34" i="1" l="1"/>
  <c r="R17" i="1"/>
  <c r="T70" i="1"/>
  <c r="T68" i="1"/>
  <c r="T54" i="1" s="1"/>
  <c r="T41" i="1" s="1"/>
  <c r="V103" i="1"/>
  <c r="V102" i="1"/>
  <c r="V101" i="1"/>
  <c r="V75" i="1"/>
  <c r="V104" i="1"/>
  <c r="R141" i="1"/>
  <c r="R145" i="1" s="1"/>
  <c r="U98" i="1"/>
  <c r="U69" i="1"/>
  <c r="R50" i="1"/>
  <c r="R51" i="1" s="1"/>
  <c r="S48" i="1"/>
  <c r="S43" i="1"/>
  <c r="S31" i="1" s="1"/>
  <c r="S143" i="1"/>
  <c r="S52" i="1"/>
  <c r="S45" i="1"/>
  <c r="S142" i="1" s="1"/>
  <c r="S141" i="1" s="1"/>
  <c r="S145" i="1" s="1"/>
  <c r="T145" i="1" s="1"/>
  <c r="S50" i="1" l="1"/>
  <c r="S51" i="1" s="1"/>
  <c r="T51" i="1" s="1"/>
  <c r="T50" i="1" s="1"/>
  <c r="U70" i="1"/>
  <c r="U68" i="1"/>
  <c r="U54" i="1" s="1"/>
  <c r="U41" i="1" s="1"/>
  <c r="V98" i="1"/>
  <c r="V69" i="1"/>
  <c r="T52" i="1"/>
  <c r="T45" i="1"/>
  <c r="T43" i="1"/>
  <c r="T31" i="1" s="1"/>
  <c r="S17" i="1"/>
  <c r="S34" i="1"/>
  <c r="U145" i="1"/>
  <c r="T141" i="1"/>
  <c r="R13" i="1"/>
  <c r="R14" i="1" s="1"/>
  <c r="R21" i="1"/>
  <c r="R25" i="1"/>
  <c r="R27" i="1"/>
  <c r="R23" i="1"/>
  <c r="U43" i="1" l="1"/>
  <c r="U31" i="1" s="1"/>
  <c r="U52" i="1"/>
  <c r="U50" i="1"/>
  <c r="U45" i="1"/>
  <c r="S23" i="1"/>
  <c r="S13" i="1"/>
  <c r="S14" i="1" s="1"/>
  <c r="S25" i="1"/>
  <c r="S21" i="1"/>
  <c r="S27" i="1"/>
  <c r="T48" i="1"/>
  <c r="T49" i="1" s="1"/>
  <c r="U141" i="1"/>
  <c r="V145" i="1"/>
  <c r="V141" i="1" s="1"/>
  <c r="T20" i="1"/>
  <c r="T17" i="1" s="1"/>
  <c r="T34" i="1"/>
  <c r="V68" i="1"/>
  <c r="V54" i="1" s="1"/>
  <c r="V41" i="1" s="1"/>
  <c r="V70" i="1"/>
  <c r="U48" i="1" l="1"/>
  <c r="U49" i="1" s="1"/>
  <c r="V52" i="1"/>
  <c r="V45" i="1"/>
  <c r="V43" i="1"/>
  <c r="V31" i="1" s="1"/>
  <c r="V50" i="1"/>
  <c r="T26" i="1"/>
  <c r="T13" i="1"/>
  <c r="T14" i="1" s="1"/>
  <c r="T28" i="1"/>
  <c r="U20" i="1"/>
  <c r="T22" i="1"/>
  <c r="T21" i="1"/>
  <c r="U34" i="1"/>
  <c r="U17" i="1"/>
  <c r="V48" i="1" l="1"/>
  <c r="V49" i="1" s="1"/>
  <c r="U28" i="1"/>
  <c r="U13" i="1"/>
  <c r="U14" i="1" s="1"/>
  <c r="U26" i="1"/>
  <c r="U21" i="1"/>
  <c r="V20" i="1"/>
  <c r="V17" i="1" s="1"/>
  <c r="U22" i="1"/>
  <c r="V34" i="1"/>
  <c r="T24" i="1"/>
  <c r="T25" i="1" s="1"/>
  <c r="T23" i="1"/>
  <c r="V26" i="1" l="1"/>
  <c r="V28" i="1"/>
  <c r="V13" i="1"/>
  <c r="V14" i="1" s="1"/>
  <c r="U23" i="1"/>
  <c r="U24" i="1"/>
  <c r="U25" i="1" s="1"/>
  <c r="V22" i="1"/>
  <c r="V21" i="1"/>
  <c r="V23" i="1" l="1"/>
  <c r="V24" i="1"/>
  <c r="V25" i="1" s="1"/>
</calcChain>
</file>

<file path=xl/sharedStrings.xml><?xml version="1.0" encoding="utf-8"?>
<sst xmlns="http://schemas.openxmlformats.org/spreadsheetml/2006/main" count="630" uniqueCount="325">
  <si>
    <t>Приложение 1</t>
  </si>
  <si>
    <t>к распоряжению</t>
  </si>
  <si>
    <t>Комитета по тарифам Санкт-Петербурга</t>
  </si>
  <si>
    <t>от 12.12.2014 № 497-р</t>
  </si>
  <si>
    <t xml:space="preserve">Балансы водоснабжения 
государственного унитарного предприятия "Водоканал Санкт-Петербурга" на 2015-2020 годы
</t>
  </si>
  <si>
    <t>№
пп</t>
  </si>
  <si>
    <t>Наименование показателя</t>
  </si>
  <si>
    <t>Единица
измерения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</si>
  <si>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</si>
  <si>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</si>
  <si>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</si>
  <si>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</si>
  <si>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</si>
  <si>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</si>
  <si>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</si>
  <si>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</si>
  <si>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</si>
  <si>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Водоподготовка</t>
  </si>
  <si>
    <t>1.1</t>
  </si>
  <si>
    <t>Объем воды из источников водоснабжения:</t>
  </si>
  <si>
    <r>
      <t>тыс. м</t>
    </r>
    <r>
      <rPr>
        <vertAlign val="superscript"/>
        <sz val="26"/>
        <rFont val="Times New Roman"/>
        <family val="1"/>
        <charset val="204"/>
      </rPr>
      <t>3</t>
    </r>
    <r>
      <rPr>
        <sz val="26"/>
        <rFont val="Times New Roman"/>
        <family val="1"/>
        <charset val="204"/>
      </rPr>
      <t xml:space="preserve">               </t>
    </r>
  </si>
  <si>
    <t>1.1.1</t>
  </si>
  <si>
    <t>из поверхностных источников</t>
  </si>
  <si>
    <t>1.1.2</t>
  </si>
  <si>
    <t>из подземных источников</t>
  </si>
  <si>
    <t>1.1.3</t>
  </si>
  <si>
    <t>доочищенная сточная вода для нужд технического водоснабжения</t>
  </si>
  <si>
    <t>1.2</t>
  </si>
  <si>
    <t>Объем воды, прошедшей водоподготовку
(пропущено воды через водопроводные очистные сооружения)</t>
  </si>
  <si>
    <t>Справочно: % от объема воды из источников водоснабжения</t>
  </si>
  <si>
    <t>%</t>
  </si>
  <si>
    <t>Справочно:</t>
  </si>
  <si>
    <t>1.2.1</t>
  </si>
  <si>
    <t>Собственные нужды, всего</t>
  </si>
  <si>
    <t>то же в % от воды, пропущенной через водопроводные сооружения</t>
  </si>
  <si>
    <t>1.2.1.1</t>
  </si>
  <si>
    <t>Собственные нужды водопроводных станций</t>
  </si>
  <si>
    <t>-</t>
  </si>
  <si>
    <t>сброшено в естественные водоемы</t>
  </si>
  <si>
    <t>перекачено в городскую канализацию</t>
  </si>
  <si>
    <t>1.2.1.2</t>
  </si>
  <si>
    <t>Водозаборных сооружений из подземных источников</t>
  </si>
  <si>
    <t>1.3</t>
  </si>
  <si>
    <t>Объем технической воды, поданной в сеть</t>
  </si>
  <si>
    <t>1.4</t>
  </si>
  <si>
    <t>Объем питьевой воды, поданной в сеть</t>
  </si>
  <si>
    <t>Объем воды, поданной в сеть (расчет КТ СПб)</t>
  </si>
  <si>
    <t xml:space="preserve">Справочно: </t>
  </si>
  <si>
    <t>Подано воды в водопроводную сеть, всего:</t>
  </si>
  <si>
    <t>Подано воды в водопроводную сеть, всего: (расчет КТ СПб)</t>
  </si>
  <si>
    <t>Приготовление горячей воды</t>
  </si>
  <si>
    <t>2.1</t>
  </si>
  <si>
    <t>Объем воды из собственных источников</t>
  </si>
  <si>
    <t>2.2</t>
  </si>
  <si>
    <t>Объем приобретенной питьевой воды</t>
  </si>
  <si>
    <t>2.3</t>
  </si>
  <si>
    <t>Объем горячей воды, поданной в сеть</t>
  </si>
  <si>
    <t>Транспортировка питьевой воды</t>
  </si>
  <si>
    <t>3.1</t>
  </si>
  <si>
    <t>Справочно: в том числе:</t>
  </si>
  <si>
    <t xml:space="preserve"> собственными насосами</t>
  </si>
  <si>
    <t xml:space="preserve"> самотеком</t>
  </si>
  <si>
    <t>3.1.1</t>
  </si>
  <si>
    <t>из собственных источников</t>
  </si>
  <si>
    <t>3.1.2</t>
  </si>
  <si>
    <t>от других операторов (ОАО "ЛОКС")</t>
  </si>
  <si>
    <t>3.1.3</t>
  </si>
  <si>
    <t>получено от других территорий, дифференцированных по тарифу</t>
  </si>
  <si>
    <t>3.2</t>
  </si>
  <si>
    <t>Потери воды</t>
  </si>
  <si>
    <t>Справочно:  % от воды, поданной в водопроводную сеть</t>
  </si>
  <si>
    <t>3.3</t>
  </si>
  <si>
    <t>Потребление на собственные нужды  (расходы на промывку, противопожарные нужды, РЧВ, проверку пожарных гидрантов 
и пр.)</t>
  </si>
  <si>
    <t>Справочно: Неучтенные расходы и потери воды  
в водопроводных сетях, всего</t>
  </si>
  <si>
    <t>Справочно : % потерь</t>
  </si>
  <si>
    <t>3.4</t>
  </si>
  <si>
    <t>Объем воды, отпущенной из сети</t>
  </si>
  <si>
    <t>3.5</t>
  </si>
  <si>
    <t>Передано на другие территории, дифференцированные 
по тарифу</t>
  </si>
  <si>
    <t>Транспортировка технической воды</t>
  </si>
  <si>
    <t>4.1</t>
  </si>
  <si>
    <t>Объем воды, поступившей в сеть</t>
  </si>
  <si>
    <t>4.2</t>
  </si>
  <si>
    <t>Справочно: % от объема воды, поступившей в сеть</t>
  </si>
  <si>
    <t>4.3</t>
  </si>
  <si>
    <t>Потребление на собственные нужды</t>
  </si>
  <si>
    <t>4.4</t>
  </si>
  <si>
    <t>Транспортировка горячей воды</t>
  </si>
  <si>
    <t>5.1</t>
  </si>
  <si>
    <t>5.2</t>
  </si>
  <si>
    <t>5.3</t>
  </si>
  <si>
    <t>5.4</t>
  </si>
  <si>
    <t>Отпуск питьевой воды</t>
  </si>
  <si>
    <t>6.1</t>
  </si>
  <si>
    <t>Объем воды, отпущенной абонентам:</t>
  </si>
  <si>
    <t>6.1.1</t>
  </si>
  <si>
    <t>по приборам учета</t>
  </si>
  <si>
    <t>6.1.2</t>
  </si>
  <si>
    <t>по нормативам</t>
  </si>
  <si>
    <t>6.2</t>
  </si>
  <si>
    <t>для приготовления горячей воды</t>
  </si>
  <si>
    <t>6.3</t>
  </si>
  <si>
    <t>при дифференциации тарифов по объему</t>
  </si>
  <si>
    <t>6.3.1</t>
  </si>
  <si>
    <t>в пределах i-го объема</t>
  </si>
  <si>
    <t>6.4</t>
  </si>
  <si>
    <t>По абонентам (6.1=6.4)</t>
  </si>
  <si>
    <t>6.4.1</t>
  </si>
  <si>
    <t>другим организациям, осуществляющим водоснабжение</t>
  </si>
  <si>
    <t>6.4.1.1</t>
  </si>
  <si>
    <t>ЗАО "АГЕНТСТВО "ШУШАРЫ"</t>
  </si>
  <si>
    <t xml:space="preserve">тыс. м3               </t>
  </si>
  <si>
    <t>6.4.1.2</t>
  </si>
  <si>
    <t>ЗАО "АТЭК"</t>
  </si>
  <si>
    <t>6.4.1.3</t>
  </si>
  <si>
    <t>ЗАО "ВКХ "ВодКомХоз"</t>
  </si>
  <si>
    <t>6.4.1.4</t>
  </si>
  <si>
    <t>ЗАО "ГСР ВОДОКАНАЛ"</t>
  </si>
  <si>
    <t>6.4.1.5</t>
  </si>
  <si>
    <t>ЗАО "КИРОВ ТЭК" ДОЧЕРНЕЕ ОБЩЕСТВО 
АО "КИРОВСКИЙ ЗАВОД"</t>
  </si>
  <si>
    <t>6.4.1.6</t>
  </si>
  <si>
    <t>ЗАО "ЭА"</t>
  </si>
  <si>
    <t>6.4.1.7</t>
  </si>
  <si>
    <t>ЗАО "ЭКОПРОМ"</t>
  </si>
  <si>
    <t>6.4.1.8</t>
  </si>
  <si>
    <t>ОАО "Аэропорт "Пулково"</t>
  </si>
  <si>
    <t>6.4.1.9</t>
  </si>
  <si>
    <t>ОАО "ВОДТРАНСПРИБОР"</t>
  </si>
  <si>
    <t>6.4.1.10</t>
  </si>
  <si>
    <t>ОАО "ЛОКС"</t>
  </si>
  <si>
    <t>6.4.1.11</t>
  </si>
  <si>
    <t>ОАО "ЛОМО"</t>
  </si>
  <si>
    <t>6.4.1.12</t>
  </si>
  <si>
    <t>ОАО "МОРПОРТ С-ПБ"</t>
  </si>
  <si>
    <t>6.4.1.13</t>
  </si>
  <si>
    <t>ОАО "ОЭЗ"</t>
  </si>
  <si>
    <t>6.4.1.14</t>
  </si>
  <si>
    <t>ОАО "ПРОЛЕТАРСКИЙ ЗАВОД"</t>
  </si>
  <si>
    <t>6.4.1.15</t>
  </si>
  <si>
    <t>ОАО "РЖД"</t>
  </si>
  <si>
    <t>6.4.1.16</t>
  </si>
  <si>
    <t>ОАО "Славянка"</t>
  </si>
  <si>
    <t>6.4.1.17</t>
  </si>
  <si>
    <t>ООО "ВОЗДУШНЫЕ ВОРОТА СЕВЕРНОЙ СТОЛИЦЫ"</t>
  </si>
  <si>
    <t>6.4.1.18</t>
  </si>
  <si>
    <t>ООО "Фирма "РОСС"</t>
  </si>
  <si>
    <t>6.4.1.19</t>
  </si>
  <si>
    <t>ООО "ЭК "Арго-Сервис"</t>
  </si>
  <si>
    <t>6.4.1.20</t>
  </si>
  <si>
    <t>ООО "ЭКОЛ"</t>
  </si>
  <si>
    <t>6.4.1.21</t>
  </si>
  <si>
    <t>ГУП "Водоканал Санкт-Петербурга"</t>
  </si>
  <si>
    <t>6.4.2</t>
  </si>
  <si>
    <t>собственным абонентам</t>
  </si>
  <si>
    <t>6.5</t>
  </si>
  <si>
    <t>в том числе питьевой холодной воды, по категориям потребителей:</t>
  </si>
  <si>
    <t>6.5.1</t>
  </si>
  <si>
    <t>бюджетным потребителям</t>
  </si>
  <si>
    <t>6.5.2</t>
  </si>
  <si>
    <t>исполнителям коммунальных услуг</t>
  </si>
  <si>
    <t>6.5.3</t>
  </si>
  <si>
    <t>прочим потребителям</t>
  </si>
  <si>
    <t>6.5.4</t>
  </si>
  <si>
    <t>Объем воды, отпущенной на производственно-
хозяйственные нужды</t>
  </si>
  <si>
    <t>Отпуск технической воды</t>
  </si>
  <si>
    <t>7.1</t>
  </si>
  <si>
    <t>Объем воды, отпущенной абонентам</t>
  </si>
  <si>
    <t>7.2</t>
  </si>
  <si>
    <t>7.2.1</t>
  </si>
  <si>
    <t>7.3</t>
  </si>
  <si>
    <t>По абонентам</t>
  </si>
  <si>
    <t>7.3.1</t>
  </si>
  <si>
    <t>7.3.1.1</t>
  </si>
  <si>
    <t>ЗАО "ГСР Водоканал"</t>
  </si>
  <si>
    <t>7.3.2</t>
  </si>
  <si>
    <t xml:space="preserve">Отпущено абонентам всего </t>
  </si>
  <si>
    <r>
      <t>тыс. м</t>
    </r>
    <r>
      <rPr>
        <vertAlign val="superscript"/>
        <sz val="26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/>
    </r>
  </si>
  <si>
    <t>Отпуск горячей воды</t>
  </si>
  <si>
    <t>8.1</t>
  </si>
  <si>
    <t>8.2.1</t>
  </si>
  <si>
    <t>8.2.2</t>
  </si>
  <si>
    <t>8.3.1</t>
  </si>
  <si>
    <t>в соответствии с санитарными нормами</t>
  </si>
  <si>
    <t>8.3.2</t>
  </si>
  <si>
    <t>с нарушениями санитарных норм</t>
  </si>
  <si>
    <t>8.3.2.1</t>
  </si>
  <si>
    <t>по температуре</t>
  </si>
  <si>
    <t>8.3.2.2</t>
  </si>
  <si>
    <t>по качеству воды</t>
  </si>
  <si>
    <t>8.4</t>
  </si>
  <si>
    <t>8.4.1</t>
  </si>
  <si>
    <t>8.5</t>
  </si>
  <si>
    <t>8.5.1</t>
  </si>
  <si>
    <t>8.5.1.1</t>
  </si>
  <si>
    <t>организация 1</t>
  </si>
  <si>
    <t>8.5.1.2</t>
  </si>
  <si>
    <t>организация 2</t>
  </si>
  <si>
    <t>8.5.1.n</t>
  </si>
  <si>
    <t>организация n</t>
  </si>
  <si>
    <t>8.5.2</t>
  </si>
  <si>
    <t>Объем воды, отпускаемой новым абонентам</t>
  </si>
  <si>
    <t>9.1</t>
  </si>
  <si>
    <t>Увеличение отпуска питьевой воды в связи 
с подключением абонентов</t>
  </si>
  <si>
    <t>9.2</t>
  </si>
  <si>
    <t>Снижение отпуска питьевой воды в связи 
с прекращением водоснабжения</t>
  </si>
  <si>
    <t>Изменение объема отпуска питьевой воды в связи с изменением нормативов потребления и установкой приборов учета</t>
  </si>
  <si>
    <t>Темп изменения потребления воды</t>
  </si>
  <si>
    <t>1</t>
  </si>
  <si>
    <t>Установленная производственная мощность насосных 
станций 1-го подъема</t>
  </si>
  <si>
    <r>
      <t>тыс. м</t>
    </r>
    <r>
      <rPr>
        <vertAlign val="superscript"/>
        <sz val="26"/>
        <rFont val="Times New Roman"/>
        <family val="1"/>
        <charset val="204"/>
      </rPr>
      <t>3</t>
    </r>
    <r>
      <rPr>
        <sz val="26"/>
        <rFont val="Times New Roman"/>
        <family val="1"/>
        <charset val="204"/>
      </rPr>
      <t xml:space="preserve">                в сутки</t>
    </r>
  </si>
  <si>
    <t>2</t>
  </si>
  <si>
    <t>Проектная производительность насосных станций 1 подъема</t>
  </si>
  <si>
    <t>3</t>
  </si>
  <si>
    <t>Установленная пропускная способность очистных сооружений</t>
  </si>
  <si>
    <t>4</t>
  </si>
  <si>
    <t>Установленная производственная мощность водопроводной сети</t>
  </si>
  <si>
    <t>5</t>
  </si>
  <si>
    <t>Расход электрической энергии на водоснабжение</t>
  </si>
  <si>
    <t>тыс. кВт∙ч</t>
  </si>
  <si>
    <t>расход электрической энергии, потребляемой 
в технологическом процессе подготовки питьевой воды</t>
  </si>
  <si>
    <t>расход электрической энергии, потребляемой
в технологическом процессе транспортировки питьевой воды</t>
  </si>
  <si>
    <t>Расход электрической энергии на водоснабжение технической водой</t>
  </si>
  <si>
    <t>6</t>
  </si>
  <si>
    <t>Удельный расход электрической энергии на водоснабжение</t>
  </si>
  <si>
    <r>
      <t>кВт∙ч/тыс. м</t>
    </r>
    <r>
      <rPr>
        <vertAlign val="superscript"/>
        <sz val="26"/>
        <rFont val="Times New Roman"/>
        <family val="1"/>
        <charset val="204"/>
      </rPr>
      <t>3</t>
    </r>
  </si>
  <si>
    <t xml:space="preserve">удельный расход электрической энергии, потребляемой 
в технологическом процессе подготовки питьевой воды, 
на единицу объема питьевой воды, отпускаемой в сеть </t>
  </si>
  <si>
    <r>
      <t>кВт∙ч/ м</t>
    </r>
    <r>
      <rPr>
        <vertAlign val="superscript"/>
        <sz val="26"/>
        <rFont val="Times New Roman"/>
        <family val="1"/>
        <charset val="204"/>
      </rPr>
      <t>3</t>
    </r>
  </si>
  <si>
    <t>7</t>
  </si>
  <si>
    <t xml:space="preserve">удельный расход электрической энергии, потребляемой 
в технологическом процессе транспортировки питьевой воды, 
на единицу объема транспортируемой воды </t>
  </si>
  <si>
    <r>
      <t>кВт∙ч/м</t>
    </r>
    <r>
      <rPr>
        <vertAlign val="superscript"/>
        <sz val="26"/>
        <rFont val="Times New Roman"/>
        <family val="1"/>
        <charset val="204"/>
      </rPr>
      <t>3</t>
    </r>
  </si>
  <si>
    <t>Приложение 2</t>
  </si>
  <si>
    <t xml:space="preserve">Балансы водоотведения 
государственного унитарного предприятия "Водоканал Санкт-Петербурга" на 2015-2020 годы
</t>
  </si>
  <si>
    <t>№ 
п/п</t>
  </si>
  <si>
    <t>Наименование</t>
  </si>
  <si>
    <t>Прием сточных вод в систему водоотведения</t>
  </si>
  <si>
    <r>
      <t>тыс. м</t>
    </r>
    <r>
      <rPr>
        <vertAlign val="superscript"/>
        <sz val="16"/>
        <rFont val="Times New Roman"/>
        <family val="1"/>
        <charset val="204"/>
      </rPr>
      <t>3</t>
    </r>
    <r>
      <rPr>
        <sz val="16"/>
        <rFont val="Times New Roman"/>
        <family val="1"/>
        <charset val="204"/>
      </rPr>
      <t xml:space="preserve"> </t>
    </r>
  </si>
  <si>
    <t>Объем сточных вод, принятых у абонентов</t>
  </si>
  <si>
    <t>в пределах норматива по объему</t>
  </si>
  <si>
    <t>сверх норматива по объему</t>
  </si>
  <si>
    <t>По категориям сточных вод</t>
  </si>
  <si>
    <t>жидких бытовых отходов</t>
  </si>
  <si>
    <t>1.2.2</t>
  </si>
  <si>
    <t>поверхностных сточных вод</t>
  </si>
  <si>
    <t>1.2.2.1</t>
  </si>
  <si>
    <t>от абонентов, которым установлены тарифы</t>
  </si>
  <si>
    <t>1.2.2.2</t>
  </si>
  <si>
    <t>от других абонентов</t>
  </si>
  <si>
    <t>1.2.3</t>
  </si>
  <si>
    <t xml:space="preserve">у нормируемых абонентов </t>
  </si>
  <si>
    <t>1.2.4</t>
  </si>
  <si>
    <t>у многоквартирных домов и приравненных 
к ним (население - вся тарифная группа)</t>
  </si>
  <si>
    <t>1.2.5</t>
  </si>
  <si>
    <t>у прочих абонентов, в том числе:</t>
  </si>
  <si>
    <t>1.2.5.1</t>
  </si>
  <si>
    <t>категория абонентов 1</t>
  </si>
  <si>
    <t>1.2.5.2</t>
  </si>
  <si>
    <t>категория абонентов 2</t>
  </si>
  <si>
    <t>1.2.5.n</t>
  </si>
  <si>
    <t>категория абонентов n</t>
  </si>
  <si>
    <t xml:space="preserve">По абонентам </t>
  </si>
  <si>
    <t>1.3.1</t>
  </si>
  <si>
    <t>от других организаций, осуществляющих водоотведение</t>
  </si>
  <si>
    <t>1.3.1.1</t>
  </si>
  <si>
    <t>1.3.1.2</t>
  </si>
  <si>
    <t>1.3.1.3</t>
  </si>
  <si>
    <t xml:space="preserve">тыс. м3 </t>
  </si>
  <si>
    <t>1.3.1.4</t>
  </si>
  <si>
    <t>1.3.1.5</t>
  </si>
  <si>
    <t>ЗАО "КИРОВ ТЭК" ДОЧЕРНЕЕ ОБЩЕСТВО 
ОАО "КИРОВСКИЙ ЗАВОД"</t>
  </si>
  <si>
    <t>1.3.1.6</t>
  </si>
  <si>
    <t>1.3.1.7</t>
  </si>
  <si>
    <t>1.3.1.8</t>
  </si>
  <si>
    <t>1.3.1.9</t>
  </si>
  <si>
    <t>1.3.1.10</t>
  </si>
  <si>
    <t>1.3.1.11</t>
  </si>
  <si>
    <t>1.3.1.12</t>
  </si>
  <si>
    <t>1.3.1.13</t>
  </si>
  <si>
    <t>1.3.1.14</t>
  </si>
  <si>
    <t>1.3.1.15</t>
  </si>
  <si>
    <t>1.3.1.16</t>
  </si>
  <si>
    <t>1.3.1.17</t>
  </si>
  <si>
    <t>1.3.1.18</t>
  </si>
  <si>
    <t>1.3.1.19</t>
  </si>
  <si>
    <t>1.3.1.20</t>
  </si>
  <si>
    <t>1.3.1.21</t>
  </si>
  <si>
    <t>1.3.2</t>
  </si>
  <si>
    <t>от собственных абонентов</t>
  </si>
  <si>
    <t>Неучтенный приток сточных вод 
(нереализованный приток сточных вод)</t>
  </si>
  <si>
    <t>1.4.1</t>
  </si>
  <si>
    <t>Организованный приток</t>
  </si>
  <si>
    <t>1.4.2</t>
  </si>
  <si>
    <t>Неорганизованный приток</t>
  </si>
  <si>
    <t>1.5</t>
  </si>
  <si>
    <t>Поступило с территорий,
дифференцированных по тарифу</t>
  </si>
  <si>
    <t>1.6</t>
  </si>
  <si>
    <t>Объем сточных вод, принятых у абонентов, всего</t>
  </si>
  <si>
    <t>1.6.1</t>
  </si>
  <si>
    <t>бюджетных потребителей</t>
  </si>
  <si>
    <t>1.6.2</t>
  </si>
  <si>
    <t>исполнителей коммунальных услуг</t>
  </si>
  <si>
    <t>1.6.3</t>
  </si>
  <si>
    <t>прочих потребителей</t>
  </si>
  <si>
    <t>1.6.4</t>
  </si>
  <si>
    <t>Объем сточных вод от производственно хозяйственных нужд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</si>
  <si>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</si>
  <si>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</si>
  <si>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</si>
  <si>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сброшенных в открытый водоем без очистки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</si>
  <si>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</si>
  <si>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</si>
  <si>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соответствующих установленным нормативам допустимого сброса</t>
  </si>
  <si>
    <t xml:space="preserve">Объем обезвоженного осадка сточных вод </t>
  </si>
  <si>
    <t>т с.в.</t>
  </si>
  <si>
    <t>/5560,4/</t>
  </si>
  <si>
    <t>Объем осадка, утилизированного методом 
сжигания</t>
  </si>
  <si>
    <t>Темп изменения объема отводимых сточных вод</t>
  </si>
  <si>
    <r>
      <t>тыс. м</t>
    </r>
    <r>
      <rPr>
        <vertAlign val="superscript"/>
        <sz val="16"/>
        <rFont val="Times New Roman"/>
        <family val="1"/>
        <charset val="204"/>
      </rPr>
      <t>3</t>
    </r>
    <r>
      <rPr>
        <sz val="16"/>
        <rFont val="Times New Roman"/>
        <family val="1"/>
        <charset val="204"/>
      </rPr>
      <t xml:space="preserve">                в сутки</t>
    </r>
  </si>
  <si>
    <t>Установленная производственная мощность сооружений 
по обработке осадка</t>
  </si>
  <si>
    <t>Расход электрической энергии на водоотведение</t>
  </si>
  <si>
    <t>расход электрической энергии, потребляемой 
в технологическом процессе очистки сточных вод</t>
  </si>
  <si>
    <t>расход электрической энергии, потребляемой 
в технологическом процессе транспортировки сточных вод</t>
  </si>
  <si>
    <t>Удельный расход электрической энергии 
на водоотведение</t>
  </si>
  <si>
    <r>
      <t>кВт∙ч/тыс. м</t>
    </r>
    <r>
      <rPr>
        <vertAlign val="superscript"/>
        <sz val="16"/>
        <rFont val="Times New Roman"/>
        <family val="1"/>
        <charset val="204"/>
      </rPr>
      <t>3</t>
    </r>
  </si>
  <si>
    <t xml:space="preserve">Удельный расход электрической энергии, потребляемой в технологическом процессе очистки сточных вод, на единицу объема очищаемых сточных вод </t>
  </si>
  <si>
    <t xml:space="preserve"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</si>
</sst>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%"/>
    <numFmt numFmtId="165" formatCode="#,##0.000"/>
    <numFmt numFmtId="166" formatCode="#,##0.0"/>
    <numFmt numFmtId="167" formatCode="0.000"/>
    <numFmt numFmtId="168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sz val="24"/>
      <name val="Times New Roman"/>
      <family val="1"/>
      <charset val="204"/>
    </font>
    <font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26"/>
      <name val="Times New Roman"/>
      <family val="1"/>
      <charset val="204"/>
    </font>
    <font>
      <i/>
      <sz val="2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34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vertical="center"/>
    </xf>
    <xf numFmtId="4" fontId="4" fillId="0" borderId="21" xfId="3" applyNumberFormat="1" applyFont="1" applyFill="1" applyBorder="1" applyAlignment="1">
      <alignment vertical="center"/>
    </xf>
    <xf numFmtId="4" fontId="4" fillId="0" borderId="9" xfId="3" applyNumberFormat="1" applyFont="1" applyFill="1" applyBorder="1" applyAlignment="1">
      <alignment vertical="center"/>
    </xf>
    <xf numFmtId="4" fontId="4" fillId="0" borderId="9" xfId="3" applyNumberFormat="1" applyFont="1" applyFill="1" applyBorder="1"/>
    <xf numFmtId="4" fontId="4" fillId="0" borderId="9" xfId="0" applyNumberFormat="1" applyFont="1" applyFill="1" applyBorder="1"/>
    <xf numFmtId="4" fontId="4" fillId="0" borderId="22" xfId="0" applyNumberFormat="1" applyFont="1" applyFill="1" applyBorder="1"/>
    <xf numFmtId="4" fontId="4" fillId="0" borderId="8" xfId="0" applyNumberFormat="1" applyFont="1" applyFill="1" applyBorder="1"/>
    <xf numFmtId="4" fontId="4" fillId="0" borderId="11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0" fontId="4" fillId="0" borderId="7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4" fontId="4" fillId="0" borderId="4" xfId="3" applyNumberFormat="1" applyFont="1" applyFill="1" applyBorder="1" applyAlignment="1">
      <alignment vertical="center"/>
    </xf>
    <xf numFmtId="4" fontId="4" fillId="0" borderId="23" xfId="3" applyNumberFormat="1" applyFont="1" applyFill="1" applyBorder="1" applyAlignment="1">
      <alignment vertical="center"/>
    </xf>
    <xf numFmtId="4" fontId="4" fillId="0" borderId="23" xfId="3" applyNumberFormat="1" applyFont="1" applyFill="1" applyBorder="1"/>
    <xf numFmtId="4" fontId="4" fillId="0" borderId="24" xfId="3" applyNumberFormat="1" applyFont="1" applyFill="1" applyBorder="1" applyAlignment="1">
      <alignment vertical="center"/>
    </xf>
    <xf numFmtId="4" fontId="4" fillId="0" borderId="3" xfId="3" applyNumberFormat="1" applyFont="1" applyFill="1" applyBorder="1" applyAlignment="1">
      <alignment vertical="center"/>
    </xf>
    <xf numFmtId="4" fontId="4" fillId="0" borderId="7" xfId="3" applyNumberFormat="1" applyFont="1" applyFill="1" applyBorder="1" applyAlignment="1">
      <alignment horizontal="center" vertical="center"/>
    </xf>
    <xf numFmtId="4" fontId="4" fillId="0" borderId="6" xfId="3" applyNumberFormat="1" applyFont="1" applyFill="1" applyBorder="1" applyAlignment="1">
      <alignment horizontal="center" vertical="center"/>
    </xf>
    <xf numFmtId="4" fontId="4" fillId="0" borderId="25" xfId="3" applyNumberFormat="1" applyFont="1" applyFill="1" applyBorder="1" applyAlignment="1">
      <alignment vertical="center"/>
    </xf>
    <xf numFmtId="4" fontId="4" fillId="0" borderId="23" xfId="0" applyNumberFormat="1" applyFont="1" applyFill="1" applyBorder="1"/>
    <xf numFmtId="4" fontId="4" fillId="0" borderId="24" xfId="0" applyNumberFormat="1" applyFont="1" applyFill="1" applyBorder="1"/>
    <xf numFmtId="4" fontId="4" fillId="0" borderId="25" xfId="0" applyNumberFormat="1" applyFont="1" applyFill="1" applyBorder="1"/>
    <xf numFmtId="4" fontId="4" fillId="0" borderId="7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49" fontId="4" fillId="0" borderId="7" xfId="3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4" fontId="2" fillId="0" borderId="0" xfId="0" applyNumberFormat="1" applyFont="1" applyFill="1"/>
    <xf numFmtId="4" fontId="5" fillId="0" borderId="0" xfId="0" applyNumberFormat="1" applyFont="1" applyFill="1"/>
    <xf numFmtId="164" fontId="4" fillId="0" borderId="4" xfId="3" applyNumberFormat="1" applyFont="1" applyFill="1" applyBorder="1" applyAlignment="1">
      <alignment vertical="center"/>
    </xf>
    <xf numFmtId="164" fontId="4" fillId="0" borderId="23" xfId="3" applyNumberFormat="1" applyFont="1" applyFill="1" applyBorder="1" applyAlignment="1">
      <alignment vertical="center"/>
    </xf>
    <xf numFmtId="10" fontId="4" fillId="0" borderId="23" xfId="3" applyNumberFormat="1" applyFont="1" applyFill="1" applyBorder="1"/>
    <xf numFmtId="2" fontId="4" fillId="0" borderId="24" xfId="3" applyNumberFormat="1" applyFont="1" applyFill="1" applyBorder="1" applyAlignment="1">
      <alignment vertical="center"/>
    </xf>
    <xf numFmtId="2" fontId="4" fillId="0" borderId="25" xfId="3" applyNumberFormat="1" applyFont="1" applyFill="1" applyBorder="1" applyAlignment="1">
      <alignment vertical="center"/>
    </xf>
    <xf numFmtId="2" fontId="4" fillId="0" borderId="23" xfId="3" applyNumberFormat="1" applyFont="1" applyFill="1" applyBorder="1" applyAlignment="1">
      <alignment vertical="center"/>
    </xf>
    <xf numFmtId="2" fontId="4" fillId="0" borderId="7" xfId="3" applyNumberFormat="1" applyFont="1" applyFill="1" applyBorder="1" applyAlignment="1">
      <alignment horizontal="center" vertical="center"/>
    </xf>
    <xf numFmtId="2" fontId="4" fillId="0" borderId="6" xfId="3" applyNumberFormat="1" applyFont="1" applyFill="1" applyBorder="1" applyAlignment="1">
      <alignment horizontal="center" vertical="center"/>
    </xf>
    <xf numFmtId="164" fontId="4" fillId="0" borderId="4" xfId="3" applyNumberFormat="1" applyFont="1" applyFill="1" applyBorder="1"/>
    <xf numFmtId="164" fontId="4" fillId="0" borderId="23" xfId="3" applyNumberFormat="1" applyFont="1" applyFill="1" applyBorder="1"/>
    <xf numFmtId="10" fontId="4" fillId="0" borderId="4" xfId="3" applyNumberFormat="1" applyFont="1" applyFill="1" applyBorder="1" applyAlignment="1">
      <alignment vertical="center"/>
    </xf>
    <xf numFmtId="10" fontId="4" fillId="0" borderId="23" xfId="3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12" fillId="0" borderId="25" xfId="3" applyNumberFormat="1" applyFont="1" applyFill="1" applyBorder="1" applyAlignment="1">
      <alignment vertical="center"/>
    </xf>
    <xf numFmtId="4" fontId="12" fillId="0" borderId="23" xfId="3" applyNumberFormat="1" applyFont="1" applyFill="1" applyBorder="1" applyAlignment="1">
      <alignment vertical="center"/>
    </xf>
    <xf numFmtId="165" fontId="2" fillId="0" borderId="0" xfId="0" applyNumberFormat="1" applyFont="1" applyFill="1"/>
    <xf numFmtId="166" fontId="4" fillId="0" borderId="4" xfId="3" applyNumberFormat="1" applyFont="1" applyFill="1" applyBorder="1" applyAlignment="1">
      <alignment vertical="center"/>
    </xf>
    <xf numFmtId="166" fontId="4" fillId="0" borderId="23" xfId="3" applyNumberFormat="1" applyFont="1" applyFill="1" applyBorder="1" applyAlignment="1">
      <alignment vertical="center"/>
    </xf>
    <xf numFmtId="166" fontId="4" fillId="0" borderId="25" xfId="3" applyNumberFormat="1" applyFont="1" applyFill="1" applyBorder="1" applyAlignment="1">
      <alignment vertical="center"/>
    </xf>
    <xf numFmtId="166" fontId="4" fillId="0" borderId="24" xfId="3" applyNumberFormat="1" applyFont="1" applyFill="1" applyBorder="1" applyAlignment="1">
      <alignment vertical="center"/>
    </xf>
    <xf numFmtId="165" fontId="13" fillId="0" borderId="0" xfId="0" applyNumberFormat="1" applyFont="1" applyFill="1"/>
    <xf numFmtId="0" fontId="14" fillId="0" borderId="0" xfId="0" applyFont="1" applyFill="1"/>
    <xf numFmtId="0" fontId="13" fillId="0" borderId="0" xfId="0" applyFont="1" applyFill="1"/>
    <xf numFmtId="4" fontId="4" fillId="0" borderId="2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25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12" fillId="0" borderId="24" xfId="3" applyNumberFormat="1" applyFont="1" applyFill="1" applyBorder="1" applyAlignment="1">
      <alignment vertic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4" fontId="15" fillId="0" borderId="0" xfId="0" applyNumberFormat="1" applyFont="1" applyFill="1"/>
    <xf numFmtId="4" fontId="4" fillId="0" borderId="23" xfId="3" applyNumberFormat="1" applyFont="1" applyFill="1" applyBorder="1" applyAlignment="1">
      <alignment horizontal="right"/>
    </xf>
    <xf numFmtId="4" fontId="4" fillId="0" borderId="23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25" xfId="0" applyNumberFormat="1" applyFont="1" applyFill="1" applyBorder="1" applyAlignment="1">
      <alignment horizontal="right"/>
    </xf>
    <xf numFmtId="0" fontId="4" fillId="0" borderId="26" xfId="3" applyFont="1" applyFill="1" applyBorder="1" applyAlignment="1">
      <alignment horizontal="center" vertical="center"/>
    </xf>
    <xf numFmtId="0" fontId="4" fillId="0" borderId="27" xfId="3" applyFont="1" applyFill="1" applyBorder="1" applyAlignment="1">
      <alignment vertical="center"/>
    </xf>
    <xf numFmtId="0" fontId="4" fillId="0" borderId="27" xfId="3" applyFont="1" applyFill="1" applyBorder="1" applyAlignment="1">
      <alignment horizontal="center" vertical="center"/>
    </xf>
    <xf numFmtId="4" fontId="4" fillId="0" borderId="28" xfId="3" applyNumberFormat="1" applyFont="1" applyFill="1" applyBorder="1" applyAlignment="1">
      <alignment vertical="center"/>
    </xf>
    <xf numFmtId="4" fontId="4" fillId="0" borderId="29" xfId="3" applyNumberFormat="1" applyFont="1" applyFill="1" applyBorder="1" applyAlignment="1">
      <alignment vertical="center"/>
    </xf>
    <xf numFmtId="4" fontId="4" fillId="0" borderId="29" xfId="3" applyNumberFormat="1" applyFont="1" applyFill="1" applyBorder="1"/>
    <xf numFmtId="164" fontId="4" fillId="0" borderId="29" xfId="3" applyNumberFormat="1" applyFont="1" applyFill="1" applyBorder="1"/>
    <xf numFmtId="164" fontId="4" fillId="0" borderId="29" xfId="0" applyNumberFormat="1" applyFont="1" applyFill="1" applyBorder="1"/>
    <xf numFmtId="164" fontId="4" fillId="0" borderId="30" xfId="3" applyNumberFormat="1" applyFont="1" applyFill="1" applyBorder="1"/>
    <xf numFmtId="164" fontId="4" fillId="0" borderId="31" xfId="3" applyNumberFormat="1" applyFont="1" applyFill="1" applyBorder="1"/>
    <xf numFmtId="164" fontId="4" fillId="0" borderId="32" xfId="3" applyNumberFormat="1" applyFont="1" applyFill="1" applyBorder="1" applyAlignment="1">
      <alignment horizontal="center"/>
    </xf>
    <xf numFmtId="164" fontId="4" fillId="0" borderId="33" xfId="3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/>
    <xf numFmtId="0" fontId="4" fillId="0" borderId="17" xfId="0" applyFont="1" applyFill="1" applyBorder="1"/>
    <xf numFmtId="4" fontId="4" fillId="0" borderId="17" xfId="0" applyNumberFormat="1" applyFont="1" applyFill="1" applyBorder="1"/>
    <xf numFmtId="4" fontId="4" fillId="0" borderId="17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/>
    <xf numFmtId="49" fontId="4" fillId="0" borderId="2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4" fontId="4" fillId="0" borderId="22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4" fontId="4" fillId="0" borderId="9" xfId="3" applyNumberFormat="1" applyFont="1" applyFill="1" applyBorder="1" applyAlignment="1">
      <alignment horizontal="center" vertical="center"/>
    </xf>
    <xf numFmtId="4" fontId="4" fillId="0" borderId="11" xfId="3" applyNumberFormat="1" applyFont="1" applyFill="1" applyBorder="1" applyAlignment="1">
      <alignment horizontal="center" vertical="center"/>
    </xf>
    <xf numFmtId="4" fontId="4" fillId="0" borderId="12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/>
    </xf>
    <xf numFmtId="4" fontId="4" fillId="0" borderId="24" xfId="3" applyNumberFormat="1" applyFont="1" applyFill="1" applyBorder="1" applyAlignment="1">
      <alignment horizontal="center" vertical="center"/>
    </xf>
    <xf numFmtId="4" fontId="4" fillId="0" borderId="25" xfId="3" applyNumberFormat="1" applyFont="1" applyFill="1" applyBorder="1" applyAlignment="1">
      <alignment horizontal="center" vertical="center"/>
    </xf>
    <xf numFmtId="4" fontId="4" fillId="0" borderId="23" xfId="3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/>
    <xf numFmtId="2" fontId="4" fillId="0" borderId="23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20" fillId="0" borderId="0" xfId="0" applyFont="1" applyFill="1"/>
    <xf numFmtId="49" fontId="4" fillId="0" borderId="7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34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/>
    </xf>
    <xf numFmtId="4" fontId="4" fillId="0" borderId="2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2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center"/>
    </xf>
    <xf numFmtId="166" fontId="4" fillId="0" borderId="24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/>
    <xf numFmtId="0" fontId="4" fillId="0" borderId="36" xfId="0" applyFont="1" applyFill="1" applyBorder="1"/>
    <xf numFmtId="4" fontId="4" fillId="0" borderId="37" xfId="0" applyNumberFormat="1" applyFont="1" applyFill="1" applyBorder="1" applyAlignment="1">
      <alignment horizontal="center"/>
    </xf>
    <xf numFmtId="167" fontId="4" fillId="0" borderId="38" xfId="0" applyNumberFormat="1" applyFont="1" applyFill="1" applyBorder="1" applyAlignment="1">
      <alignment horizontal="center"/>
    </xf>
    <xf numFmtId="167" fontId="4" fillId="0" borderId="39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6" fontId="4" fillId="0" borderId="36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167" fontId="4" fillId="0" borderId="32" xfId="0" applyNumberFormat="1" applyFont="1" applyFill="1" applyBorder="1" applyAlignment="1">
      <alignment horizontal="center"/>
    </xf>
    <xf numFmtId="167" fontId="4" fillId="0" borderId="33" xfId="0" applyNumberFormat="1" applyFont="1" applyFill="1" applyBorder="1" applyAlignment="1">
      <alignment horizontal="center"/>
    </xf>
    <xf numFmtId="0" fontId="21" fillId="0" borderId="0" xfId="0" applyFont="1" applyFill="1"/>
    <xf numFmtId="4" fontId="6" fillId="0" borderId="0" xfId="0" applyNumberFormat="1" applyFont="1" applyFill="1"/>
    <xf numFmtId="0" fontId="22" fillId="0" borderId="0" xfId="0" applyFont="1" applyFill="1"/>
    <xf numFmtId="0" fontId="24" fillId="0" borderId="2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 wrapText="1"/>
    </xf>
    <xf numFmtId="0" fontId="24" fillId="0" borderId="39" xfId="3" applyFont="1" applyFill="1" applyBorder="1" applyAlignment="1">
      <alignment vertical="center" wrapText="1"/>
    </xf>
    <xf numFmtId="0" fontId="24" fillId="0" borderId="35" xfId="3" applyFont="1" applyFill="1" applyBorder="1" applyAlignment="1">
      <alignment vertical="center" wrapText="1"/>
    </xf>
    <xf numFmtId="0" fontId="24" fillId="0" borderId="33" xfId="3" applyFont="1" applyFill="1" applyBorder="1" applyAlignment="1">
      <alignment vertical="center" wrapText="1"/>
    </xf>
    <xf numFmtId="0" fontId="24" fillId="0" borderId="41" xfId="3" applyFont="1" applyFill="1" applyBorder="1" applyAlignment="1">
      <alignment vertical="center" wrapText="1"/>
    </xf>
    <xf numFmtId="0" fontId="24" fillId="0" borderId="42" xfId="3" applyFont="1" applyFill="1" applyBorder="1" applyAlignment="1">
      <alignment horizontal="center" vertical="center" wrapText="1"/>
    </xf>
    <xf numFmtId="0" fontId="24" fillId="0" borderId="43" xfId="3" applyFont="1" applyFill="1" applyBorder="1" applyAlignment="1">
      <alignment horizontal="center" vertical="center" wrapText="1"/>
    </xf>
    <xf numFmtId="0" fontId="24" fillId="0" borderId="44" xfId="3" applyFont="1" applyFill="1" applyBorder="1" applyAlignment="1">
      <alignment horizontal="center" vertical="center" wrapText="1"/>
    </xf>
    <xf numFmtId="0" fontId="24" fillId="0" borderId="45" xfId="3" applyFont="1" applyFill="1" applyBorder="1" applyAlignment="1">
      <alignment horizontal="center" vertical="center" wrapText="1"/>
    </xf>
    <xf numFmtId="0" fontId="24" fillId="0" borderId="15" xfId="3" applyFont="1" applyFill="1" applyBorder="1" applyAlignment="1">
      <alignment horizontal="center" vertical="center" wrapText="1"/>
    </xf>
    <xf numFmtId="0" fontId="24" fillId="0" borderId="46" xfId="3" applyFont="1" applyFill="1" applyBorder="1" applyAlignment="1">
      <alignment horizontal="center" vertical="center" wrapText="1"/>
    </xf>
    <xf numFmtId="0" fontId="24" fillId="0" borderId="46" xfId="3" applyFont="1" applyFill="1" applyBorder="1" applyAlignment="1">
      <alignment horizontal="center" vertical="center"/>
    </xf>
    <xf numFmtId="0" fontId="24" fillId="0" borderId="19" xfId="3" applyFont="1" applyFill="1" applyBorder="1" applyAlignment="1">
      <alignment horizontal="center" vertical="center" wrapText="1"/>
    </xf>
    <xf numFmtId="0" fontId="24" fillId="0" borderId="17" xfId="3" applyFont="1" applyFill="1" applyBorder="1" applyAlignment="1">
      <alignment horizontal="center" vertical="center" wrapText="1"/>
    </xf>
    <xf numFmtId="0" fontId="24" fillId="0" borderId="17" xfId="3" applyFont="1" applyFill="1" applyBorder="1" applyAlignment="1">
      <alignment horizontal="center" vertical="center"/>
    </xf>
    <xf numFmtId="0" fontId="24" fillId="0" borderId="47" xfId="3" applyFont="1" applyFill="1" applyBorder="1" applyAlignment="1">
      <alignment horizontal="center" vertical="center"/>
    </xf>
    <xf numFmtId="0" fontId="24" fillId="0" borderId="18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center" vertical="center" wrapText="1"/>
    </xf>
    <xf numFmtId="0" fontId="24" fillId="0" borderId="48" xfId="3" applyFont="1" applyFill="1" applyBorder="1" applyAlignment="1">
      <alignment horizontal="center" vertical="center"/>
    </xf>
    <xf numFmtId="0" fontId="24" fillId="0" borderId="48" xfId="3" applyFont="1" applyFill="1" applyBorder="1" applyAlignment="1">
      <alignment vertical="center"/>
    </xf>
    <xf numFmtId="0" fontId="24" fillId="0" borderId="8" xfId="3" applyFont="1" applyFill="1" applyBorder="1" applyAlignment="1">
      <alignment horizontal="center"/>
    </xf>
    <xf numFmtId="166" fontId="24" fillId="0" borderId="9" xfId="3" applyNumberFormat="1" applyFont="1" applyFill="1" applyBorder="1" applyAlignment="1">
      <alignment vertical="center"/>
    </xf>
    <xf numFmtId="166" fontId="24" fillId="0" borderId="10" xfId="3" applyNumberFormat="1" applyFont="1" applyFill="1" applyBorder="1" applyAlignment="1">
      <alignment vertical="center"/>
    </xf>
    <xf numFmtId="4" fontId="24" fillId="0" borderId="48" xfId="3" applyNumberFormat="1" applyFont="1" applyFill="1" applyBorder="1" applyAlignment="1">
      <alignment vertical="center"/>
    </xf>
    <xf numFmtId="4" fontId="24" fillId="0" borderId="8" xfId="3" applyNumberFormat="1" applyFont="1" applyFill="1" applyBorder="1" applyAlignment="1">
      <alignment vertical="center"/>
    </xf>
    <xf numFmtId="4" fontId="24" fillId="0" borderId="9" xfId="3" applyNumberFormat="1" applyFont="1" applyFill="1" applyBorder="1" applyAlignment="1">
      <alignment vertical="center"/>
    </xf>
    <xf numFmtId="4" fontId="24" fillId="0" borderId="22" xfId="3" applyNumberFormat="1" applyFont="1" applyFill="1" applyBorder="1" applyAlignment="1">
      <alignment vertical="center"/>
    </xf>
    <xf numFmtId="4" fontId="24" fillId="0" borderId="11" xfId="3" applyNumberFormat="1" applyFont="1" applyFill="1" applyBorder="1" applyAlignment="1">
      <alignment horizontal="center" vertical="center"/>
    </xf>
    <xf numFmtId="4" fontId="24" fillId="0" borderId="12" xfId="3" applyNumberFormat="1" applyFont="1" applyFill="1" applyBorder="1" applyAlignment="1">
      <alignment horizontal="center" vertical="center"/>
    </xf>
    <xf numFmtId="0" fontId="24" fillId="0" borderId="3" xfId="3" applyFont="1" applyFill="1" applyBorder="1" applyAlignment="1">
      <alignment horizontal="center" vertical="center"/>
    </xf>
    <xf numFmtId="0" fontId="24" fillId="0" borderId="3" xfId="3" applyFont="1" applyFill="1" applyBorder="1" applyAlignment="1">
      <alignment vertical="center"/>
    </xf>
    <xf numFmtId="0" fontId="24" fillId="0" borderId="25" xfId="3" applyFont="1" applyFill="1" applyBorder="1" applyAlignment="1">
      <alignment horizontal="center"/>
    </xf>
    <xf numFmtId="166" fontId="24" fillId="0" borderId="23" xfId="3" applyNumberFormat="1" applyFont="1" applyFill="1" applyBorder="1" applyAlignment="1">
      <alignment horizontal="right"/>
    </xf>
    <xf numFmtId="166" fontId="24" fillId="0" borderId="5" xfId="3" applyNumberFormat="1" applyFont="1" applyFill="1" applyBorder="1" applyAlignment="1">
      <alignment horizontal="right"/>
    </xf>
    <xf numFmtId="4" fontId="24" fillId="0" borderId="3" xfId="3" applyNumberFormat="1" applyFont="1" applyFill="1" applyBorder="1" applyAlignment="1">
      <alignment horizontal="right"/>
    </xf>
    <xf numFmtId="4" fontId="24" fillId="0" borderId="25" xfId="3" applyNumberFormat="1" applyFont="1" applyFill="1" applyBorder="1" applyAlignment="1">
      <alignment horizontal="right"/>
    </xf>
    <xf numFmtId="4" fontId="24" fillId="0" borderId="23" xfId="3" applyNumberFormat="1" applyFont="1" applyFill="1" applyBorder="1" applyAlignment="1">
      <alignment horizontal="right"/>
    </xf>
    <xf numFmtId="4" fontId="24" fillId="0" borderId="24" xfId="3" applyNumberFormat="1" applyFont="1" applyFill="1" applyBorder="1" applyAlignment="1">
      <alignment horizontal="right"/>
    </xf>
    <xf numFmtId="4" fontId="24" fillId="0" borderId="7" xfId="3" applyNumberFormat="1" applyFont="1" applyFill="1" applyBorder="1" applyAlignment="1">
      <alignment horizontal="center"/>
    </xf>
    <xf numFmtId="4" fontId="24" fillId="0" borderId="6" xfId="3" applyNumberFormat="1" applyFont="1" applyFill="1" applyBorder="1" applyAlignment="1">
      <alignment horizontal="center"/>
    </xf>
    <xf numFmtId="0" fontId="24" fillId="0" borderId="23" xfId="3" applyFont="1" applyFill="1" applyBorder="1" applyAlignment="1">
      <alignment horizontal="right"/>
    </xf>
    <xf numFmtId="0" fontId="24" fillId="0" borderId="5" xfId="3" applyFont="1" applyFill="1" applyBorder="1" applyAlignment="1">
      <alignment horizontal="right"/>
    </xf>
    <xf numFmtId="4" fontId="24" fillId="0" borderId="4" xfId="3" applyNumberFormat="1" applyFont="1" applyFill="1" applyBorder="1" applyAlignment="1">
      <alignment horizontal="right"/>
    </xf>
    <xf numFmtId="4" fontId="22" fillId="0" borderId="0" xfId="0" applyNumberFormat="1" applyFont="1" applyFill="1"/>
    <xf numFmtId="4" fontId="24" fillId="0" borderId="5" xfId="3" applyNumberFormat="1" applyFont="1" applyFill="1" applyBorder="1" applyAlignment="1">
      <alignment horizontal="right"/>
    </xf>
    <xf numFmtId="0" fontId="24" fillId="0" borderId="3" xfId="3" applyFont="1" applyFill="1" applyBorder="1" applyAlignment="1">
      <alignment vertical="center" wrapText="1"/>
    </xf>
    <xf numFmtId="166" fontId="24" fillId="0" borderId="23" xfId="3" applyNumberFormat="1" applyFont="1" applyFill="1" applyBorder="1" applyAlignment="1">
      <alignment horizontal="right" wrapText="1"/>
    </xf>
    <xf numFmtId="166" fontId="24" fillId="0" borderId="5" xfId="3" applyNumberFormat="1" applyFont="1" applyFill="1" applyBorder="1" applyAlignment="1">
      <alignment horizontal="right" wrapText="1"/>
    </xf>
    <xf numFmtId="4" fontId="24" fillId="0" borderId="3" xfId="3" applyNumberFormat="1" applyFont="1" applyFill="1" applyBorder="1" applyAlignment="1">
      <alignment horizontal="right" wrapText="1"/>
    </xf>
    <xf numFmtId="4" fontId="24" fillId="0" borderId="25" xfId="3" applyNumberFormat="1" applyFont="1" applyFill="1" applyBorder="1" applyAlignment="1">
      <alignment horizontal="right" wrapText="1"/>
    </xf>
    <xf numFmtId="4" fontId="24" fillId="0" borderId="23" xfId="3" applyNumberFormat="1" applyFont="1" applyFill="1" applyBorder="1" applyAlignment="1">
      <alignment horizontal="right" wrapText="1"/>
    </xf>
    <xf numFmtId="4" fontId="24" fillId="0" borderId="24" xfId="3" applyNumberFormat="1" applyFont="1" applyFill="1" applyBorder="1" applyAlignment="1">
      <alignment horizontal="right" wrapText="1"/>
    </xf>
    <xf numFmtId="4" fontId="24" fillId="0" borderId="7" xfId="3" applyNumberFormat="1" applyFont="1" applyFill="1" applyBorder="1" applyAlignment="1">
      <alignment horizontal="center" wrapText="1"/>
    </xf>
    <xf numFmtId="4" fontId="24" fillId="0" borderId="6" xfId="3" applyNumberFormat="1" applyFont="1" applyFill="1" applyBorder="1" applyAlignment="1">
      <alignment horizontal="center" wrapText="1"/>
    </xf>
    <xf numFmtId="168" fontId="24" fillId="0" borderId="23" xfId="3" applyNumberFormat="1" applyFont="1" applyFill="1" applyBorder="1" applyAlignment="1">
      <alignment vertical="center"/>
    </xf>
    <xf numFmtId="168" fontId="24" fillId="0" borderId="5" xfId="3" applyNumberFormat="1" applyFont="1" applyFill="1" applyBorder="1" applyAlignment="1">
      <alignment vertical="center"/>
    </xf>
    <xf numFmtId="4" fontId="24" fillId="0" borderId="3" xfId="3" applyNumberFormat="1" applyFont="1" applyFill="1" applyBorder="1" applyAlignment="1">
      <alignment vertical="center"/>
    </xf>
    <xf numFmtId="4" fontId="24" fillId="0" borderId="25" xfId="3" applyNumberFormat="1" applyFont="1" applyFill="1" applyBorder="1" applyAlignment="1">
      <alignment vertical="center"/>
    </xf>
    <xf numFmtId="4" fontId="24" fillId="0" borderId="23" xfId="3" applyNumberFormat="1" applyFont="1" applyFill="1" applyBorder="1" applyAlignment="1">
      <alignment vertical="center"/>
    </xf>
    <xf numFmtId="4" fontId="24" fillId="0" borderId="24" xfId="3" applyNumberFormat="1" applyFont="1" applyFill="1" applyBorder="1" applyAlignment="1">
      <alignment vertical="center"/>
    </xf>
    <xf numFmtId="4" fontId="24" fillId="0" borderId="7" xfId="3" applyNumberFormat="1" applyFont="1" applyFill="1" applyBorder="1" applyAlignment="1">
      <alignment horizontal="center" vertical="center"/>
    </xf>
    <xf numFmtId="4" fontId="24" fillId="0" borderId="6" xfId="3" applyNumberFormat="1" applyFont="1" applyFill="1" applyBorder="1" applyAlignment="1">
      <alignment horizontal="center" vertical="center"/>
    </xf>
    <xf numFmtId="168" fontId="24" fillId="0" borderId="23" xfId="3" applyNumberFormat="1" applyFont="1" applyFill="1" applyBorder="1" applyAlignment="1">
      <alignment horizontal="center"/>
    </xf>
    <xf numFmtId="4" fontId="24" fillId="0" borderId="4" xfId="3" applyNumberFormat="1" applyFont="1" applyFill="1" applyBorder="1" applyAlignment="1">
      <alignment vertical="center"/>
    </xf>
    <xf numFmtId="0" fontId="24" fillId="0" borderId="23" xfId="3" applyFont="1" applyFill="1" applyBorder="1" applyAlignment="1">
      <alignment horizontal="center"/>
    </xf>
    <xf numFmtId="0" fontId="24" fillId="0" borderId="23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4" fontId="24" fillId="0" borderId="3" xfId="3" applyNumberFormat="1" applyFont="1" applyFill="1" applyBorder="1" applyAlignment="1">
      <alignment vertical="center" wrapText="1"/>
    </xf>
    <xf numFmtId="4" fontId="24" fillId="0" borderId="25" xfId="3" applyNumberFormat="1" applyFont="1" applyFill="1" applyBorder="1" applyAlignment="1">
      <alignment vertical="center" wrapText="1"/>
    </xf>
    <xf numFmtId="4" fontId="24" fillId="0" borderId="23" xfId="3" applyNumberFormat="1" applyFont="1" applyFill="1" applyBorder="1" applyAlignment="1">
      <alignment vertical="center" wrapText="1"/>
    </xf>
    <xf numFmtId="4" fontId="24" fillId="0" borderId="24" xfId="3" applyNumberFormat="1" applyFont="1" applyFill="1" applyBorder="1" applyAlignment="1">
      <alignment vertical="center" wrapText="1"/>
    </xf>
    <xf numFmtId="4" fontId="24" fillId="0" borderId="7" xfId="3" applyNumberFormat="1" applyFont="1" applyFill="1" applyBorder="1" applyAlignment="1">
      <alignment horizontal="center" vertical="center" wrapText="1"/>
    </xf>
    <xf numFmtId="4" fontId="24" fillId="0" borderId="6" xfId="3" applyNumberFormat="1" applyFont="1" applyFill="1" applyBorder="1" applyAlignment="1">
      <alignment horizontal="center" vertical="center" wrapText="1"/>
    </xf>
    <xf numFmtId="49" fontId="24" fillId="0" borderId="3" xfId="3" applyNumberFormat="1" applyFont="1" applyFill="1" applyBorder="1" applyAlignment="1">
      <alignment horizontal="center" vertical="center"/>
    </xf>
    <xf numFmtId="166" fontId="24" fillId="0" borderId="23" xfId="3" applyNumberFormat="1" applyFont="1" applyFill="1" applyBorder="1" applyAlignment="1">
      <alignment vertical="center"/>
    </xf>
    <xf numFmtId="166" fontId="24" fillId="0" borderId="5" xfId="3" applyNumberFormat="1" applyFont="1" applyFill="1" applyBorder="1" applyAlignment="1">
      <alignment vertical="center"/>
    </xf>
    <xf numFmtId="166" fontId="24" fillId="0" borderId="23" xfId="3" applyNumberFormat="1" applyFont="1" applyFill="1" applyBorder="1" applyAlignment="1">
      <alignment horizontal="center"/>
    </xf>
    <xf numFmtId="166" fontId="24" fillId="0" borderId="5" xfId="3" applyNumberFormat="1" applyFont="1" applyFill="1" applyBorder="1" applyAlignment="1">
      <alignment horizontal="center"/>
    </xf>
    <xf numFmtId="4" fontId="24" fillId="0" borderId="3" xfId="3" applyNumberFormat="1" applyFont="1" applyFill="1" applyBorder="1" applyAlignment="1">
      <alignment horizontal="center"/>
    </xf>
    <xf numFmtId="4" fontId="24" fillId="0" borderId="25" xfId="3" applyNumberFormat="1" applyFont="1" applyFill="1" applyBorder="1" applyAlignment="1">
      <alignment horizontal="center"/>
    </xf>
    <xf numFmtId="4" fontId="24" fillId="0" borderId="23" xfId="3" applyNumberFormat="1" applyFont="1" applyFill="1" applyBorder="1" applyAlignment="1">
      <alignment horizontal="center"/>
    </xf>
    <xf numFmtId="4" fontId="24" fillId="0" borderId="24" xfId="3" applyNumberFormat="1" applyFont="1" applyFill="1" applyBorder="1" applyAlignment="1">
      <alignment horizontal="center"/>
    </xf>
    <xf numFmtId="166" fontId="24" fillId="0" borderId="23" xfId="3" applyNumberFormat="1" applyFont="1" applyFill="1" applyBorder="1" applyAlignment="1">
      <alignment vertical="center" wrapText="1"/>
    </xf>
    <xf numFmtId="166" fontId="24" fillId="0" borderId="5" xfId="3" applyNumberFormat="1" applyFont="1" applyFill="1" applyBorder="1" applyAlignment="1">
      <alignment vertical="center" wrapText="1"/>
    </xf>
    <xf numFmtId="4" fontId="24" fillId="0" borderId="25" xfId="3" applyNumberFormat="1" applyFont="1" applyFill="1" applyBorder="1" applyAlignment="1">
      <alignment horizontal="center" vertical="center" wrapText="1"/>
    </xf>
    <xf numFmtId="4" fontId="24" fillId="0" borderId="23" xfId="3" applyNumberFormat="1" applyFont="1" applyFill="1" applyBorder="1" applyAlignment="1">
      <alignment horizontal="center" vertical="center" wrapText="1"/>
    </xf>
    <xf numFmtId="4" fontId="24" fillId="0" borderId="24" xfId="3" applyNumberFormat="1" applyFont="1" applyFill="1" applyBorder="1" applyAlignment="1">
      <alignment horizontal="center" vertical="center" wrapText="1"/>
    </xf>
    <xf numFmtId="4" fontId="24" fillId="0" borderId="25" xfId="3" applyNumberFormat="1" applyFont="1" applyFill="1" applyBorder="1" applyAlignment="1">
      <alignment horizontal="center" vertical="center"/>
    </xf>
    <xf numFmtId="4" fontId="24" fillId="0" borderId="23" xfId="3" applyNumberFormat="1" applyFont="1" applyFill="1" applyBorder="1" applyAlignment="1">
      <alignment horizontal="center" vertical="center"/>
    </xf>
    <xf numFmtId="4" fontId="24" fillId="0" borderId="24" xfId="3" applyNumberFormat="1" applyFont="1" applyFill="1" applyBorder="1" applyAlignment="1">
      <alignment horizontal="center" vertical="center"/>
    </xf>
    <xf numFmtId="0" fontId="24" fillId="0" borderId="49" xfId="3" applyFont="1" applyFill="1" applyBorder="1" applyAlignment="1">
      <alignment horizontal="center" vertical="center"/>
    </xf>
    <xf numFmtId="0" fontId="24" fillId="0" borderId="31" xfId="3" applyFont="1" applyFill="1" applyBorder="1" applyAlignment="1">
      <alignment horizontal="center"/>
    </xf>
    <xf numFmtId="166" fontId="24" fillId="0" borderId="29" xfId="3" applyNumberFormat="1" applyFont="1" applyFill="1" applyBorder="1" applyAlignment="1">
      <alignment horizontal="center"/>
    </xf>
    <xf numFmtId="166" fontId="24" fillId="0" borderId="29" xfId="3" applyNumberFormat="1" applyFont="1" applyFill="1" applyBorder="1" applyAlignment="1">
      <alignment vertical="center"/>
    </xf>
    <xf numFmtId="166" fontId="24" fillId="0" borderId="50" xfId="3" applyNumberFormat="1" applyFont="1" applyFill="1" applyBorder="1" applyAlignment="1">
      <alignment vertical="center"/>
    </xf>
    <xf numFmtId="4" fontId="26" fillId="0" borderId="49" xfId="3" applyNumberFormat="1" applyFont="1" applyFill="1" applyBorder="1" applyAlignment="1">
      <alignment vertical="center"/>
    </xf>
    <xf numFmtId="4" fontId="24" fillId="0" borderId="26" xfId="3" applyNumberFormat="1" applyFont="1" applyFill="1" applyBorder="1" applyAlignment="1">
      <alignment horizontal="center" vertical="center"/>
    </xf>
    <xf numFmtId="4" fontId="24" fillId="0" borderId="27" xfId="3" applyNumberFormat="1" applyFont="1" applyFill="1" applyBorder="1" applyAlignment="1">
      <alignment horizontal="center" vertical="center"/>
    </xf>
    <xf numFmtId="0" fontId="24" fillId="0" borderId="49" xfId="3" applyFont="1" applyFill="1" applyBorder="1" applyAlignment="1">
      <alignment vertical="center" wrapText="1"/>
    </xf>
    <xf numFmtId="4" fontId="24" fillId="0" borderId="49" xfId="3" applyNumberFormat="1" applyFont="1" applyFill="1" applyBorder="1" applyAlignment="1">
      <alignment vertical="center"/>
    </xf>
    <xf numFmtId="0" fontId="24" fillId="0" borderId="31" xfId="3" applyFont="1" applyFill="1" applyBorder="1" applyAlignment="1">
      <alignment horizontal="center" vertical="center" wrapText="1"/>
    </xf>
    <xf numFmtId="166" fontId="24" fillId="0" borderId="29" xfId="3" applyNumberFormat="1" applyFont="1" applyFill="1" applyBorder="1" applyAlignment="1">
      <alignment vertical="center" wrapText="1"/>
    </xf>
    <xf numFmtId="166" fontId="24" fillId="0" borderId="50" xfId="3" applyNumberFormat="1" applyFont="1" applyFill="1" applyBorder="1" applyAlignment="1">
      <alignment vertical="center" wrapText="1"/>
    </xf>
    <xf numFmtId="9" fontId="24" fillId="0" borderId="49" xfId="2" applyFont="1" applyFill="1" applyBorder="1" applyAlignment="1">
      <alignment vertical="center" wrapText="1"/>
    </xf>
    <xf numFmtId="9" fontId="24" fillId="0" borderId="51" xfId="2" applyFont="1" applyFill="1" applyBorder="1" applyAlignment="1">
      <alignment vertical="center" wrapText="1"/>
    </xf>
    <xf numFmtId="9" fontId="24" fillId="0" borderId="36" xfId="2" applyFont="1" applyFill="1" applyBorder="1" applyAlignment="1">
      <alignment vertical="center" wrapText="1"/>
    </xf>
    <xf numFmtId="9" fontId="24" fillId="0" borderId="37" xfId="2" applyFont="1" applyFill="1" applyBorder="1" applyAlignment="1">
      <alignment vertical="center" wrapText="1"/>
    </xf>
    <xf numFmtId="9" fontId="24" fillId="0" borderId="26" xfId="2" applyFont="1" applyFill="1" applyBorder="1" applyAlignment="1">
      <alignment horizontal="center" vertical="center" wrapText="1"/>
    </xf>
    <xf numFmtId="9" fontId="24" fillId="0" borderId="27" xfId="2" applyFont="1" applyFill="1" applyBorder="1" applyAlignment="1">
      <alignment horizontal="center" vertical="center" wrapText="1"/>
    </xf>
    <xf numFmtId="0" fontId="24" fillId="0" borderId="46" xfId="0" applyFont="1" applyFill="1" applyBorder="1"/>
    <xf numFmtId="0" fontId="24" fillId="0" borderId="19" xfId="0" applyFont="1" applyFill="1" applyBorder="1"/>
    <xf numFmtId="166" fontId="24" fillId="0" borderId="17" xfId="0" applyNumberFormat="1" applyFont="1" applyFill="1" applyBorder="1"/>
    <xf numFmtId="166" fontId="24" fillId="0" borderId="47" xfId="0" applyNumberFormat="1" applyFont="1" applyFill="1" applyBorder="1"/>
    <xf numFmtId="4" fontId="24" fillId="0" borderId="14" xfId="0" applyNumberFormat="1" applyFont="1" applyFill="1" applyBorder="1"/>
    <xf numFmtId="4" fontId="24" fillId="0" borderId="19" xfId="0" applyNumberFormat="1" applyFont="1" applyFill="1" applyBorder="1"/>
    <xf numFmtId="4" fontId="24" fillId="0" borderId="17" xfId="0" applyNumberFormat="1" applyFont="1" applyFill="1" applyBorder="1"/>
    <xf numFmtId="4" fontId="24" fillId="0" borderId="18" xfId="0" applyNumberFormat="1" applyFont="1" applyFill="1" applyBorder="1"/>
    <xf numFmtId="4" fontId="24" fillId="0" borderId="15" xfId="0" applyNumberFormat="1" applyFont="1" applyFill="1" applyBorder="1"/>
    <xf numFmtId="49" fontId="24" fillId="0" borderId="11" xfId="0" applyNumberFormat="1" applyFont="1" applyFill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center" vertical="center" wrapText="1"/>
    </xf>
    <xf numFmtId="166" fontId="24" fillId="0" borderId="52" xfId="0" applyNumberFormat="1" applyFont="1" applyFill="1" applyBorder="1"/>
    <xf numFmtId="166" fontId="24" fillId="0" borderId="53" xfId="0" applyNumberFormat="1" applyFont="1" applyFill="1" applyBorder="1"/>
    <xf numFmtId="4" fontId="24" fillId="0" borderId="54" xfId="0" applyNumberFormat="1" applyFont="1" applyFill="1" applyBorder="1"/>
    <xf numFmtId="4" fontId="24" fillId="0" borderId="52" xfId="0" applyNumberFormat="1" applyFont="1" applyFill="1" applyBorder="1" applyAlignment="1">
      <alignment horizontal="center"/>
    </xf>
    <xf numFmtId="4" fontId="24" fillId="0" borderId="53" xfId="0" applyNumberFormat="1" applyFont="1" applyFill="1" applyBorder="1" applyAlignment="1">
      <alignment horizontal="center"/>
    </xf>
    <xf numFmtId="4" fontId="24" fillId="0" borderId="54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4" fontId="24" fillId="0" borderId="12" xfId="0" applyNumberFormat="1" applyFont="1" applyFill="1" applyBorder="1" applyAlignment="1">
      <alignment horizontal="center"/>
    </xf>
    <xf numFmtId="49" fontId="24" fillId="0" borderId="7" xfId="0" applyNumberFormat="1" applyFont="1" applyFill="1" applyBorder="1" applyAlignment="1">
      <alignment horizontal="center" vertical="center"/>
    </xf>
    <xf numFmtId="4" fontId="24" fillId="0" borderId="6" xfId="0" applyNumberFormat="1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center" vertical="center" wrapText="1"/>
    </xf>
    <xf numFmtId="166" fontId="24" fillId="0" borderId="4" xfId="0" applyNumberFormat="1" applyFont="1" applyFill="1" applyBorder="1"/>
    <xf numFmtId="166" fontId="24" fillId="0" borderId="23" xfId="0" applyNumberFormat="1" applyFont="1" applyFill="1" applyBorder="1"/>
    <xf numFmtId="4" fontId="24" fillId="0" borderId="24" xfId="0" applyNumberFormat="1" applyFont="1" applyFill="1" applyBorder="1"/>
    <xf numFmtId="4" fontId="24" fillId="0" borderId="4" xfId="1" applyNumberFormat="1" applyFont="1" applyFill="1" applyBorder="1" applyAlignment="1">
      <alignment horizontal="center" vertical="center"/>
    </xf>
    <xf numFmtId="4" fontId="24" fillId="0" borderId="23" xfId="1" applyNumberFormat="1" applyFont="1" applyFill="1" applyBorder="1" applyAlignment="1">
      <alignment horizontal="center" vertical="center"/>
    </xf>
    <xf numFmtId="4" fontId="24" fillId="0" borderId="24" xfId="1" applyNumberFormat="1" applyFont="1" applyFill="1" applyBorder="1" applyAlignment="1">
      <alignment horizontal="center" vertical="center"/>
    </xf>
    <xf numFmtId="4" fontId="24" fillId="0" borderId="7" xfId="1" applyNumberFormat="1" applyFont="1" applyFill="1" applyBorder="1" applyAlignment="1">
      <alignment horizontal="center" vertical="center"/>
    </xf>
    <xf numFmtId="4" fontId="24" fillId="0" borderId="6" xfId="1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 wrapText="1"/>
    </xf>
    <xf numFmtId="4" fontId="24" fillId="0" borderId="4" xfId="0" applyNumberFormat="1" applyFont="1" applyFill="1" applyBorder="1" applyAlignment="1">
      <alignment horizontal="center"/>
    </xf>
    <xf numFmtId="4" fontId="24" fillId="0" borderId="23" xfId="0" applyNumberFormat="1" applyFont="1" applyFill="1" applyBorder="1" applyAlignment="1">
      <alignment horizontal="center"/>
    </xf>
    <xf numFmtId="4" fontId="24" fillId="0" borderId="24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4" fillId="0" borderId="6" xfId="0" applyNumberFormat="1" applyFont="1" applyFill="1" applyBorder="1" applyAlignment="1">
      <alignment horizontal="center"/>
    </xf>
    <xf numFmtId="49" fontId="24" fillId="0" borderId="7" xfId="0" applyNumberFormat="1" applyFont="1" applyFill="1" applyBorder="1" applyAlignment="1">
      <alignment horizontal="center"/>
    </xf>
    <xf numFmtId="0" fontId="24" fillId="0" borderId="4" xfId="0" applyFont="1" applyFill="1" applyBorder="1"/>
    <xf numFmtId="0" fontId="24" fillId="0" borderId="23" xfId="0" applyFont="1" applyFill="1" applyBorder="1"/>
    <xf numFmtId="167" fontId="24" fillId="0" borderId="4" xfId="0" applyNumberFormat="1" applyFont="1" applyFill="1" applyBorder="1" applyAlignment="1">
      <alignment horizontal="center"/>
    </xf>
    <xf numFmtId="0" fontId="24" fillId="0" borderId="24" xfId="0" applyFont="1" applyFill="1" applyBorder="1"/>
    <xf numFmtId="49" fontId="24" fillId="0" borderId="32" xfId="0" applyNumberFormat="1" applyFont="1" applyFill="1" applyBorder="1" applyAlignment="1">
      <alignment horizontal="center"/>
    </xf>
    <xf numFmtId="0" fontId="24" fillId="0" borderId="33" xfId="0" applyFont="1" applyFill="1" applyBorder="1" applyAlignment="1">
      <alignment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5" xfId="0" applyFont="1" applyFill="1" applyBorder="1"/>
    <xf numFmtId="0" fontId="24" fillId="0" borderId="36" xfId="0" applyFont="1" applyFill="1" applyBorder="1"/>
    <xf numFmtId="4" fontId="24" fillId="0" borderId="37" xfId="0" applyNumberFormat="1" applyFont="1" applyFill="1" applyBorder="1"/>
    <xf numFmtId="167" fontId="24" fillId="0" borderId="35" xfId="0" applyNumberFormat="1" applyFont="1" applyFill="1" applyBorder="1" applyAlignment="1">
      <alignment horizontal="center"/>
    </xf>
    <xf numFmtId="0" fontId="24" fillId="0" borderId="37" xfId="0" applyFont="1" applyFill="1" applyBorder="1"/>
    <xf numFmtId="4" fontId="24" fillId="0" borderId="32" xfId="0" applyNumberFormat="1" applyFont="1" applyFill="1" applyBorder="1" applyAlignment="1">
      <alignment horizontal="center"/>
    </xf>
    <xf numFmtId="4" fontId="24" fillId="0" borderId="33" xfId="0" applyNumberFormat="1" applyFont="1" applyFill="1" applyBorder="1" applyAlignment="1">
      <alignment horizontal="center"/>
    </xf>
    <xf numFmtId="0" fontId="24" fillId="0" borderId="0" xfId="0" applyFont="1" applyFill="1"/>
    <xf numFmtId="4" fontId="24" fillId="0" borderId="0" xfId="0" applyNumberFormat="1" applyFont="1" applyFill="1"/>
    <xf numFmtId="0" fontId="7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2014/&#1056;&#1045;&#1043;&#1059;&#1051;&#1048;&#1056;&#1054;&#1042;&#1040;&#1053;&#1048;&#1045;%202014-2015/&#1042;&#1086;&#1076;&#1086;&#1087;&#1086;&#1090;&#1088;&#1077;&#1073;&#1083;&#1077;&#1085;&#1080;&#1077;%20&#1080;%20&#1074;&#1086;&#1076;&#1086;&#1086;&#1090;&#1074;&#1077;&#1076;&#1077;&#1085;&#1080;&#1077;/&#1043;&#1059;&#1055;%20&#1042;&#1054;&#1044;&#1054;&#1050;&#1040;&#1053;&#1040;&#1051;%20&#1057;&#1055;&#1073;%20%202015-2020%20&#1053;&#1054;&#1042;&#1067;&#1045;%20&#1055;&#1056;&#1045;&#1044;&#1051;&#1054;&#1046;&#1045;&#1053;&#1048;&#1071;%2020.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2012"/>
      <sheetName val="БВС форма"/>
      <sheetName val="БВО форма"/>
      <sheetName val="Д БВС"/>
      <sheetName val="Лист8"/>
      <sheetName val="ДБ ВО"/>
      <sheetName val="БВС Динамика"/>
      <sheetName val="БВО Динамика"/>
      <sheetName val="Динамика"/>
      <sheetName val="Водоснабж. 15-20"/>
      <sheetName val="Водоотвед.15-20"/>
      <sheetName val="Лист3"/>
      <sheetName val="Лист4"/>
      <sheetName val="Расчет 2015 (данные ОТ)"/>
      <sheetName val="для печати"/>
      <sheetName val="рас перв вар"/>
      <sheetName val="расп вода 2014"/>
      <sheetName val="2014 вода план рс"/>
      <sheetName val="2014 вода зп"/>
      <sheetName val="2014 стоки план рс"/>
      <sheetName val="расп 2014 ст"/>
      <sheetName val="2014 ст зп"/>
      <sheetName val="2012 факт вода ЗП"/>
      <sheetName val="2012 факт стоки ЗП"/>
      <sheetName val="2012 факт вода рс"/>
      <sheetName val="2012 факт стоки рс "/>
      <sheetName val="2012 факт стоки рс"/>
      <sheetName val="рс 2013вода"/>
      <sheetName val="рс ан 2013 вс "/>
      <sheetName val="рс анализ 2013 вода"/>
      <sheetName val="зп анализ вода 2013"/>
      <sheetName val="зп вода 2013"/>
      <sheetName val="расп вода 2013"/>
      <sheetName val="рс 2013 стоки"/>
      <sheetName val="рс ан 2013 ст"/>
      <sheetName val="рс анализ 2013 ст"/>
      <sheetName val="зп анализ 2013 ст"/>
      <sheetName val="зп ст 2013"/>
      <sheetName val="расп 2013 ст"/>
      <sheetName val="2012 расп отвед"/>
      <sheetName val="2011 рс потреб"/>
      <sheetName val="Лист1"/>
      <sheetName val="2012 расп потреб"/>
      <sheetName val="2011 рс отвед"/>
      <sheetName val="Лист2"/>
      <sheetName val="расчеты мои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7">
          <cell r="S67">
            <v>22494.011999999999</v>
          </cell>
          <cell r="AB67">
            <v>20729.694</v>
          </cell>
          <cell r="AJ67">
            <v>19422.286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tabSelected="1" topLeftCell="A82" zoomScale="30" zoomScaleNormal="30" workbookViewId="0">
      <selection activeCell="T17" sqref="T17"/>
    </sheetView>
  </sheetViews>
  <sheetFormatPr defaultRowHeight="33" x14ac:dyDescent="0.45"/>
  <cols>
    <col min="1" max="1" width="23.85546875" style="1" customWidth="1"/>
    <col min="2" max="2" width="135.28515625" style="1" customWidth="1"/>
    <col min="3" max="3" width="32.7109375" style="1" customWidth="1"/>
    <col min="4" max="7" width="11.85546875" style="1" hidden="1" customWidth="1"/>
    <col min="8" max="8" width="12.42578125" style="1" hidden="1" customWidth="1"/>
    <col min="9" max="9" width="11.85546875" style="1" hidden="1" customWidth="1"/>
    <col min="10" max="16" width="32.7109375" style="1" hidden="1" customWidth="1"/>
    <col min="17" max="19" width="47" style="1" customWidth="1"/>
    <col min="20" max="22" width="47" style="3" customWidth="1"/>
    <col min="23" max="23" width="11.42578125" style="1" customWidth="1"/>
    <col min="24" max="24" width="68.28515625" style="4" customWidth="1"/>
    <col min="25" max="25" width="10.140625" style="1" customWidth="1"/>
    <col min="26" max="16384" width="9.140625" style="1"/>
  </cols>
  <sheetData>
    <row r="1" spans="1:24" ht="35.25" x14ac:dyDescent="0.5">
      <c r="R1" s="2"/>
      <c r="S1" s="2"/>
      <c r="T1" s="2"/>
      <c r="U1" s="2"/>
    </row>
    <row r="2" spans="1:24" ht="35.25" x14ac:dyDescent="0.5">
      <c r="R2" s="2"/>
      <c r="S2" s="2"/>
      <c r="T2" s="2"/>
      <c r="U2" s="2"/>
    </row>
    <row r="3" spans="1:24" ht="45.75" x14ac:dyDescent="0.65">
      <c r="R3" s="2"/>
      <c r="S3" s="2"/>
      <c r="T3" s="5" t="s">
        <v>0</v>
      </c>
      <c r="U3" s="2"/>
    </row>
    <row r="4" spans="1:24" ht="45.75" x14ac:dyDescent="0.65">
      <c r="R4" s="2"/>
      <c r="S4" s="2"/>
      <c r="T4" s="5" t="s">
        <v>1</v>
      </c>
      <c r="U4" s="2"/>
    </row>
    <row r="5" spans="1:24" ht="45.75" x14ac:dyDescent="0.65">
      <c r="R5" s="2"/>
      <c r="S5" s="2"/>
      <c r="T5" s="5" t="s">
        <v>2</v>
      </c>
      <c r="U5" s="2"/>
    </row>
    <row r="6" spans="1:24" ht="45.75" x14ac:dyDescent="0.65">
      <c r="R6" s="2"/>
      <c r="S6" s="2"/>
      <c r="T6" s="5" t="s">
        <v>3</v>
      </c>
      <c r="U6" s="2"/>
    </row>
    <row r="7" spans="1:24" ht="35.25" x14ac:dyDescent="0.5">
      <c r="Q7" s="2"/>
      <c r="R7" s="2"/>
      <c r="S7" s="2"/>
      <c r="T7" s="2"/>
      <c r="U7" s="2"/>
    </row>
    <row r="8" spans="1:24" ht="35.25" x14ac:dyDescent="0.5">
      <c r="Q8" s="2"/>
      <c r="R8" s="2"/>
      <c r="S8" s="2"/>
      <c r="T8" s="2"/>
      <c r="U8" s="2"/>
    </row>
    <row r="9" spans="1:24" s="6" customFormat="1" ht="181.5" customHeight="1" thickBot="1" x14ac:dyDescent="0.85">
      <c r="A9" s="347" t="s">
        <v>4</v>
      </c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X9" s="7"/>
    </row>
    <row r="10" spans="1:24" ht="99.75" thickBot="1" x14ac:dyDescent="0.5">
      <c r="A10" s="8" t="s">
        <v>5</v>
      </c>
      <c r="B10" s="9" t="s">
        <v>6</v>
      </c>
      <c r="C10" s="8" t="s">
        <v>7</v>
      </c>
      <c r="D10" s="10" t="s">
        <v>8</v>
      </c>
      <c r="E10" s="11"/>
      <c r="F10" s="12" t="s">
        <v>9</v>
      </c>
      <c r="G10" s="11"/>
      <c r="H10" s="12" t="s">
        <v>10</v>
      </c>
      <c r="I10" s="13"/>
      <c r="J10" s="14" t="s">
        <v>10</v>
      </c>
      <c r="K10" s="15" t="s">
        <v>11</v>
      </c>
      <c r="L10" s="16" t="s">
        <v>12</v>
      </c>
      <c r="M10" s="16" t="s">
        <v>13</v>
      </c>
      <c r="N10" s="16" t="s">
        <v>14</v>
      </c>
      <c r="O10" s="16" t="s">
        <v>15</v>
      </c>
      <c r="P10" s="17" t="s">
        <v>16</v>
      </c>
      <c r="Q10" s="18" t="s">
        <v>11</v>
      </c>
      <c r="R10" s="19" t="s">
        <v>12</v>
      </c>
      <c r="S10" s="19" t="s">
        <v>13</v>
      </c>
      <c r="T10" s="19" t="s">
        <v>14</v>
      </c>
      <c r="U10" s="19" t="s">
        <v>15</v>
      </c>
      <c r="V10" s="20" t="s">
        <v>16</v>
      </c>
    </row>
    <row r="11" spans="1:24" ht="33.75" thickBot="1" x14ac:dyDescent="0.5">
      <c r="A11" s="21">
        <v>1</v>
      </c>
      <c r="B11" s="22">
        <v>2</v>
      </c>
      <c r="C11" s="23">
        <v>3</v>
      </c>
      <c r="D11" s="24">
        <v>4</v>
      </c>
      <c r="E11" s="25">
        <v>5</v>
      </c>
      <c r="F11" s="26">
        <v>6</v>
      </c>
      <c r="G11" s="25">
        <v>7</v>
      </c>
      <c r="H11" s="26">
        <v>8</v>
      </c>
      <c r="I11" s="25">
        <v>9</v>
      </c>
      <c r="J11" s="27">
        <v>4</v>
      </c>
      <c r="K11" s="28">
        <v>5</v>
      </c>
      <c r="L11" s="26">
        <v>6</v>
      </c>
      <c r="M11" s="26">
        <v>7</v>
      </c>
      <c r="N11" s="26">
        <v>8</v>
      </c>
      <c r="O11" s="26">
        <v>9</v>
      </c>
      <c r="P11" s="29">
        <v>10</v>
      </c>
      <c r="Q11" s="30">
        <v>4</v>
      </c>
      <c r="R11" s="22">
        <v>5</v>
      </c>
      <c r="S11" s="22">
        <v>6</v>
      </c>
      <c r="T11" s="22">
        <v>7</v>
      </c>
      <c r="U11" s="22">
        <v>8</v>
      </c>
      <c r="V11" s="22">
        <v>9</v>
      </c>
    </row>
    <row r="12" spans="1:24" x14ac:dyDescent="0.45">
      <c r="A12" s="31">
        <v>1</v>
      </c>
      <c r="B12" s="32" t="s">
        <v>17</v>
      </c>
      <c r="C12" s="32"/>
      <c r="D12" s="33"/>
      <c r="E12" s="34"/>
      <c r="F12" s="35"/>
      <c r="G12" s="35"/>
      <c r="H12" s="36"/>
      <c r="I12" s="36"/>
      <c r="J12" s="37"/>
      <c r="K12" s="38"/>
      <c r="L12" s="36"/>
      <c r="M12" s="36"/>
      <c r="N12" s="36"/>
      <c r="O12" s="36"/>
      <c r="P12" s="37"/>
      <c r="Q12" s="39"/>
      <c r="R12" s="40"/>
      <c r="S12" s="40"/>
      <c r="T12" s="40"/>
      <c r="U12" s="40"/>
      <c r="V12" s="40"/>
    </row>
    <row r="13" spans="1:24" ht="36.75" x14ac:dyDescent="0.45">
      <c r="A13" s="41" t="s">
        <v>18</v>
      </c>
      <c r="B13" s="42" t="s">
        <v>19</v>
      </c>
      <c r="C13" s="43" t="s">
        <v>20</v>
      </c>
      <c r="D13" s="44">
        <v>810227</v>
      </c>
      <c r="E13" s="45">
        <v>801918.16</v>
      </c>
      <c r="F13" s="45">
        <v>794835.6</v>
      </c>
      <c r="G13" s="46">
        <v>793313.06970099988</v>
      </c>
      <c r="H13" s="45">
        <v>802984.72</v>
      </c>
      <c r="I13" s="45">
        <v>778605.80721518735</v>
      </c>
      <c r="J13" s="47">
        <f>J17*100/J18</f>
        <v>821164.41482379066</v>
      </c>
      <c r="K13" s="48">
        <f>K14+K15</f>
        <v>743097.42</v>
      </c>
      <c r="L13" s="45">
        <f t="shared" ref="L13:M13" si="0">L14+L15</f>
        <v>710130.92999999993</v>
      </c>
      <c r="M13" s="44">
        <f t="shared" si="0"/>
        <v>691736.0199999999</v>
      </c>
      <c r="N13" s="45">
        <v>641231.31748505472</v>
      </c>
      <c r="O13" s="45">
        <v>597064.57687672437</v>
      </c>
      <c r="P13" s="47">
        <v>564733.21758735669</v>
      </c>
      <c r="Q13" s="49">
        <f>Q17/Q18*100</f>
        <v>815717.49543445325</v>
      </c>
      <c r="R13" s="50">
        <f t="shared" ref="R13:V13" si="1">R17/R18*100</f>
        <v>782674.30331774545</v>
      </c>
      <c r="S13" s="50">
        <f t="shared" si="1"/>
        <v>770708.02852830058</v>
      </c>
      <c r="T13" s="50">
        <f t="shared" si="1"/>
        <v>781934.88955698058</v>
      </c>
      <c r="U13" s="50">
        <f t="shared" si="1"/>
        <v>768347.92582005018</v>
      </c>
      <c r="V13" s="50">
        <f t="shared" si="1"/>
        <v>755106.37228943105</v>
      </c>
    </row>
    <row r="14" spans="1:24" ht="36.75" x14ac:dyDescent="0.45">
      <c r="A14" s="41" t="s">
        <v>21</v>
      </c>
      <c r="B14" s="42" t="s">
        <v>22</v>
      </c>
      <c r="C14" s="43" t="s">
        <v>20</v>
      </c>
      <c r="D14" s="44">
        <v>799021.1</v>
      </c>
      <c r="E14" s="45">
        <v>788232.53</v>
      </c>
      <c r="F14" s="45">
        <v>781193</v>
      </c>
      <c r="G14" s="46">
        <v>781010.7570000001</v>
      </c>
      <c r="H14" s="45">
        <v>791859.92</v>
      </c>
      <c r="I14" s="45">
        <v>760670.63277090096</v>
      </c>
      <c r="J14" s="47">
        <f>J13-J15</f>
        <v>810039.61482379062</v>
      </c>
      <c r="K14" s="51">
        <v>724287.16</v>
      </c>
      <c r="L14" s="45">
        <v>692564.59</v>
      </c>
      <c r="M14" s="45">
        <v>674209.45</v>
      </c>
      <c r="N14" s="45">
        <v>623704.75041486486</v>
      </c>
      <c r="O14" s="45">
        <v>579538.00980653451</v>
      </c>
      <c r="P14" s="47">
        <v>540616.35423455585</v>
      </c>
      <c r="Q14" s="49">
        <f>Q13-Q15</f>
        <v>796907.23543445324</v>
      </c>
      <c r="R14" s="50">
        <f t="shared" ref="R14:V14" si="2">R13-R15</f>
        <v>765107.96331774548</v>
      </c>
      <c r="S14" s="50">
        <f t="shared" si="2"/>
        <v>753181.45852830063</v>
      </c>
      <c r="T14" s="50">
        <f t="shared" si="2"/>
        <v>764408.32248679071</v>
      </c>
      <c r="U14" s="50">
        <f t="shared" si="2"/>
        <v>750821.35874986032</v>
      </c>
      <c r="V14" s="50">
        <f t="shared" si="2"/>
        <v>730989.50893663021</v>
      </c>
    </row>
    <row r="15" spans="1:24" ht="36.75" x14ac:dyDescent="0.45">
      <c r="A15" s="41" t="s">
        <v>23</v>
      </c>
      <c r="B15" s="42" t="s">
        <v>24</v>
      </c>
      <c r="C15" s="43" t="s">
        <v>20</v>
      </c>
      <c r="D15" s="44">
        <v>11205.8</v>
      </c>
      <c r="E15" s="45">
        <v>13685.63</v>
      </c>
      <c r="F15" s="45">
        <v>13642.6</v>
      </c>
      <c r="G15" s="46">
        <v>12302.312999999998</v>
      </c>
      <c r="H15" s="52">
        <v>11124.8</v>
      </c>
      <c r="I15" s="52">
        <v>17935.174444286386</v>
      </c>
      <c r="J15" s="53">
        <v>11124.8</v>
      </c>
      <c r="K15" s="54">
        <v>18810.259999999998</v>
      </c>
      <c r="L15" s="52">
        <v>17566.34</v>
      </c>
      <c r="M15" s="52">
        <v>17526.57</v>
      </c>
      <c r="N15" s="52">
        <v>17526.567070189867</v>
      </c>
      <c r="O15" s="52">
        <v>17526.567070189867</v>
      </c>
      <c r="P15" s="53">
        <v>24116.863352800807</v>
      </c>
      <c r="Q15" s="55">
        <f>K15</f>
        <v>18810.259999999998</v>
      </c>
      <c r="R15" s="56">
        <f t="shared" ref="R15:V15" si="3">L15</f>
        <v>17566.34</v>
      </c>
      <c r="S15" s="56">
        <f t="shared" si="3"/>
        <v>17526.57</v>
      </c>
      <c r="T15" s="56">
        <f t="shared" si="3"/>
        <v>17526.567070189867</v>
      </c>
      <c r="U15" s="56">
        <f t="shared" si="3"/>
        <v>17526.567070189867</v>
      </c>
      <c r="V15" s="56">
        <f t="shared" si="3"/>
        <v>24116.863352800807</v>
      </c>
    </row>
    <row r="16" spans="1:24" ht="66" x14ac:dyDescent="0.45">
      <c r="A16" s="41" t="s">
        <v>25</v>
      </c>
      <c r="B16" s="13" t="s">
        <v>26</v>
      </c>
      <c r="C16" s="43" t="s">
        <v>20</v>
      </c>
      <c r="D16" s="44"/>
      <c r="E16" s="45"/>
      <c r="F16" s="46"/>
      <c r="G16" s="46"/>
      <c r="H16" s="52"/>
      <c r="I16" s="52"/>
      <c r="J16" s="53"/>
      <c r="K16" s="54"/>
      <c r="L16" s="52"/>
      <c r="M16" s="52"/>
      <c r="N16" s="52"/>
      <c r="O16" s="52"/>
      <c r="P16" s="53"/>
      <c r="Q16" s="55"/>
      <c r="R16" s="56"/>
      <c r="S16" s="56"/>
      <c r="T16" s="56"/>
      <c r="U16" s="56"/>
      <c r="V16" s="56"/>
    </row>
    <row r="17" spans="1:25" ht="88.5" customHeight="1" x14ac:dyDescent="0.45">
      <c r="A17" s="41" t="s">
        <v>27</v>
      </c>
      <c r="B17" s="13" t="s">
        <v>28</v>
      </c>
      <c r="C17" s="43" t="s">
        <v>20</v>
      </c>
      <c r="D17" s="44">
        <v>803534</v>
      </c>
      <c r="E17" s="45">
        <v>790428.42</v>
      </c>
      <c r="F17" s="45">
        <v>785218.09</v>
      </c>
      <c r="G17" s="45">
        <v>782067.97100000002</v>
      </c>
      <c r="H17" s="45">
        <v>795181.06</v>
      </c>
      <c r="I17" s="45">
        <v>763472.88822620339</v>
      </c>
      <c r="J17" s="47">
        <f>J30+J31+J20</f>
        <v>813199.11999999988</v>
      </c>
      <c r="K17" s="51">
        <v>726190.47</v>
      </c>
      <c r="L17" s="45">
        <v>693945.7</v>
      </c>
      <c r="M17" s="45">
        <v>675671.65</v>
      </c>
      <c r="N17" s="45">
        <v>625286.78095046373</v>
      </c>
      <c r="O17" s="45">
        <v>581846.64005754853</v>
      </c>
      <c r="P17" s="47">
        <v>549535.62010099005</v>
      </c>
      <c r="Q17" s="49">
        <f>Q30+Q31+Q20</f>
        <v>797158.29372246843</v>
      </c>
      <c r="R17" s="50">
        <f t="shared" ref="R17:U17" si="4">R30+R31+R20</f>
        <v>764835.67232854536</v>
      </c>
      <c r="S17" s="50">
        <f t="shared" si="4"/>
        <v>752809.67052137037</v>
      </c>
      <c r="T17" s="50">
        <f t="shared" si="4"/>
        <v>762491.68852445576</v>
      </c>
      <c r="U17" s="50">
        <f t="shared" si="4"/>
        <v>748764.33194576728</v>
      </c>
      <c r="V17" s="50">
        <f>V30+V31+V20</f>
        <v>734785.6219810429</v>
      </c>
    </row>
    <row r="18" spans="1:25" x14ac:dyDescent="0.45">
      <c r="A18" s="57"/>
      <c r="B18" s="58" t="s">
        <v>29</v>
      </c>
      <c r="C18" s="43" t="s">
        <v>30</v>
      </c>
      <c r="D18" s="44"/>
      <c r="E18" s="45"/>
      <c r="F18" s="45"/>
      <c r="G18" s="46"/>
      <c r="H18" s="45"/>
      <c r="I18" s="45"/>
      <c r="J18" s="47">
        <v>99.03</v>
      </c>
      <c r="K18" s="51">
        <f t="shared" ref="K18:P18" si="5">K17/K13*100</f>
        <v>97.724800336408109</v>
      </c>
      <c r="L18" s="45">
        <f t="shared" si="5"/>
        <v>97.720810442660195</v>
      </c>
      <c r="M18" s="45">
        <f t="shared" si="5"/>
        <v>97.677673341342</v>
      </c>
      <c r="N18" s="45">
        <f t="shared" si="5"/>
        <v>97.513450123252497</v>
      </c>
      <c r="O18" s="45">
        <f t="shared" si="5"/>
        <v>97.451207556344798</v>
      </c>
      <c r="P18" s="47">
        <f t="shared" si="5"/>
        <v>97.308889044761074</v>
      </c>
      <c r="Q18" s="49">
        <f>K18</f>
        <v>97.724800336408109</v>
      </c>
      <c r="R18" s="50">
        <f t="shared" ref="R18:V18" si="6">L18</f>
        <v>97.720810442660195</v>
      </c>
      <c r="S18" s="50">
        <f t="shared" si="6"/>
        <v>97.677673341342</v>
      </c>
      <c r="T18" s="50">
        <f t="shared" si="6"/>
        <v>97.513450123252497</v>
      </c>
      <c r="U18" s="50">
        <f t="shared" si="6"/>
        <v>97.451207556344798</v>
      </c>
      <c r="V18" s="50">
        <f t="shared" si="6"/>
        <v>97.308889044761074</v>
      </c>
    </row>
    <row r="19" spans="1:25" x14ac:dyDescent="0.45">
      <c r="A19" s="57"/>
      <c r="B19" s="42" t="s">
        <v>31</v>
      </c>
      <c r="C19" s="43"/>
      <c r="D19" s="44"/>
      <c r="E19" s="45"/>
      <c r="F19" s="45"/>
      <c r="G19" s="46"/>
      <c r="H19" s="45"/>
      <c r="I19" s="45"/>
      <c r="J19" s="47"/>
      <c r="K19" s="51"/>
      <c r="L19" s="45"/>
      <c r="M19" s="45"/>
      <c r="N19" s="45"/>
      <c r="O19" s="45"/>
      <c r="P19" s="47"/>
      <c r="Q19" s="49"/>
      <c r="R19" s="50"/>
      <c r="S19" s="50"/>
      <c r="T19" s="50"/>
      <c r="U19" s="50"/>
      <c r="V19" s="50"/>
    </row>
    <row r="20" spans="1:25" ht="36.75" x14ac:dyDescent="0.45">
      <c r="A20" s="57" t="s">
        <v>32</v>
      </c>
      <c r="B20" s="13" t="s">
        <v>33</v>
      </c>
      <c r="C20" s="43" t="s">
        <v>20</v>
      </c>
      <c r="D20" s="44">
        <v>135361.5</v>
      </c>
      <c r="E20" s="45">
        <v>139418.48000000001</v>
      </c>
      <c r="F20" s="45">
        <v>138788.1</v>
      </c>
      <c r="G20" s="46">
        <v>148554.98800000001</v>
      </c>
      <c r="H20" s="45">
        <v>140482</v>
      </c>
      <c r="I20" s="45">
        <v>140475.02744000001</v>
      </c>
      <c r="J20" s="47">
        <f>J22+J28</f>
        <v>140482.79999999999</v>
      </c>
      <c r="K20" s="51">
        <v>140445.24525400001</v>
      </c>
      <c r="L20" s="45">
        <v>140625.24525399998</v>
      </c>
      <c r="M20" s="45">
        <v>140206.54</v>
      </c>
      <c r="N20" s="45">
        <v>104118.474904</v>
      </c>
      <c r="O20" s="45">
        <v>104118.474904</v>
      </c>
      <c r="P20" s="47">
        <v>82355.123903999993</v>
      </c>
      <c r="Q20" s="49">
        <f>K20</f>
        <v>140445.24525400001</v>
      </c>
      <c r="R20" s="50">
        <f>R22+R28</f>
        <v>140625.24525399998</v>
      </c>
      <c r="S20" s="50">
        <f>S22+S28</f>
        <v>140206.54</v>
      </c>
      <c r="T20" s="50">
        <f>S20*T31/S31</f>
        <v>142037.62770763115</v>
      </c>
      <c r="U20" s="50">
        <f>T20*U31/T31</f>
        <v>139475.79690886507</v>
      </c>
      <c r="V20" s="50">
        <f>U20*V31/U31</f>
        <v>136863.73550843494</v>
      </c>
      <c r="W20" s="59"/>
      <c r="X20" s="60"/>
      <c r="Y20" s="59"/>
    </row>
    <row r="21" spans="1:25" ht="66" x14ac:dyDescent="0.45">
      <c r="A21" s="57"/>
      <c r="B21" s="13" t="s">
        <v>34</v>
      </c>
      <c r="C21" s="43" t="s">
        <v>30</v>
      </c>
      <c r="D21" s="61">
        <f>D20*100/D17/100</f>
        <v>0.16845771305259016</v>
      </c>
      <c r="E21" s="62">
        <f t="shared" ref="E21:F21" si="7">E20*100/E17/100</f>
        <v>0.17638343520087499</v>
      </c>
      <c r="F21" s="62">
        <f t="shared" si="7"/>
        <v>0.17675102212685906</v>
      </c>
      <c r="G21" s="63">
        <f>G20*100/G17/100</f>
        <v>0.18995150486734358</v>
      </c>
      <c r="H21" s="62"/>
      <c r="I21" s="62">
        <v>0.18399478174839887</v>
      </c>
      <c r="J21" s="64">
        <f>J20/J17*100</f>
        <v>17.275326121848238</v>
      </c>
      <c r="K21" s="65">
        <f>K20/K17*100</f>
        <v>19.340001150662307</v>
      </c>
      <c r="L21" s="66">
        <f t="shared" ref="L21:P21" si="8">L20/L17*100</f>
        <v>20.264589182410091</v>
      </c>
      <c r="M21" s="66">
        <f t="shared" si="8"/>
        <v>20.750691552620271</v>
      </c>
      <c r="N21" s="66">
        <f t="shared" si="8"/>
        <v>16.651315536486361</v>
      </c>
      <c r="O21" s="66">
        <f t="shared" si="8"/>
        <v>17.894487608229891</v>
      </c>
      <c r="P21" s="64">
        <f t="shared" si="8"/>
        <v>14.986312241027308</v>
      </c>
      <c r="Q21" s="67">
        <f>Q20/Q17*100</f>
        <v>17.618237978578467</v>
      </c>
      <c r="R21" s="68">
        <f t="shared" ref="R21:V21" si="9">R20/R17*100</f>
        <v>18.386334521488234</v>
      </c>
      <c r="S21" s="68">
        <f t="shared" si="9"/>
        <v>18.624433969199377</v>
      </c>
      <c r="T21" s="68">
        <f t="shared" si="9"/>
        <v>18.628088652677231</v>
      </c>
      <c r="U21" s="68">
        <f t="shared" si="9"/>
        <v>18.627462735360005</v>
      </c>
      <c r="V21" s="68">
        <f t="shared" si="9"/>
        <v>18.626349157382663</v>
      </c>
    </row>
    <row r="22" spans="1:25" ht="62.25" customHeight="1" x14ac:dyDescent="0.45">
      <c r="A22" s="57" t="s">
        <v>35</v>
      </c>
      <c r="B22" s="13" t="s">
        <v>36</v>
      </c>
      <c r="C22" s="43" t="s">
        <v>20</v>
      </c>
      <c r="D22" s="44">
        <v>134641.4</v>
      </c>
      <c r="E22" s="45">
        <v>138904.680018871</v>
      </c>
      <c r="F22" s="45">
        <v>138062.70000000001</v>
      </c>
      <c r="G22" s="46">
        <v>147987.26</v>
      </c>
      <c r="H22" s="45">
        <v>139740.9</v>
      </c>
      <c r="I22" s="45">
        <v>139740.95444</v>
      </c>
      <c r="J22" s="47">
        <f>J24+J26</f>
        <v>139740.9</v>
      </c>
      <c r="K22" s="51">
        <v>139648.645254</v>
      </c>
      <c r="L22" s="45">
        <v>139648.64525399997</v>
      </c>
      <c r="M22" s="45">
        <v>139229.94</v>
      </c>
      <c r="N22" s="45">
        <v>103141.874904</v>
      </c>
      <c r="O22" s="45">
        <v>103141.874904</v>
      </c>
      <c r="P22" s="47">
        <v>81385.274903999991</v>
      </c>
      <c r="Q22" s="49">
        <f>K22</f>
        <v>139648.645254</v>
      </c>
      <c r="R22" s="50">
        <f>L22</f>
        <v>139648.64525399997</v>
      </c>
      <c r="S22" s="50">
        <f>M22</f>
        <v>139229.94</v>
      </c>
      <c r="T22" s="50">
        <f t="shared" ref="T22:V22" si="10">T20-T28</f>
        <v>141201.20681783542</v>
      </c>
      <c r="U22" s="50">
        <f t="shared" si="10"/>
        <v>138654.43434426407</v>
      </c>
      <c r="V22" s="50">
        <f t="shared" si="10"/>
        <v>136057.7069929821</v>
      </c>
      <c r="W22" s="59"/>
      <c r="X22" s="60"/>
    </row>
    <row r="23" spans="1:25" ht="66" x14ac:dyDescent="0.45">
      <c r="A23" s="57"/>
      <c r="B23" s="13" t="s">
        <v>34</v>
      </c>
      <c r="C23" s="43" t="s">
        <v>30</v>
      </c>
      <c r="D23" s="69">
        <f>D22*100/D17/100</f>
        <v>0.16756154686671629</v>
      </c>
      <c r="E23" s="70">
        <f>E22*100/E17/100</f>
        <v>0.17573340799015169</v>
      </c>
      <c r="F23" s="70">
        <f>F22*100/F17/100</f>
        <v>0.17582720235087812</v>
      </c>
      <c r="G23" s="70">
        <f>G22*100/G17/100</f>
        <v>0.18922557308001559</v>
      </c>
      <c r="H23" s="62"/>
      <c r="I23" s="62">
        <v>0.18303328984564707</v>
      </c>
      <c r="J23" s="64">
        <f>J22/J17*100</f>
        <v>17.184093853913666</v>
      </c>
      <c r="K23" s="65">
        <f>K22/K17*100</f>
        <v>19.230305412022279</v>
      </c>
      <c r="L23" s="66">
        <f>L22/L17*100</f>
        <v>20.123857710192596</v>
      </c>
      <c r="M23" s="66">
        <f>M22/M17*100</f>
        <v>20.606153891464885</v>
      </c>
      <c r="N23" s="66">
        <f t="shared" ref="N23:P23" si="11">N22/N17*100</f>
        <v>16.495131201593573</v>
      </c>
      <c r="O23" s="66">
        <f t="shared" si="11"/>
        <v>17.726642692960912</v>
      </c>
      <c r="P23" s="64">
        <f t="shared" si="11"/>
        <v>14.809827047979809</v>
      </c>
      <c r="Q23" s="67">
        <f>Q22/Q17*100</f>
        <v>17.518308014069138</v>
      </c>
      <c r="R23" s="68">
        <f t="shared" ref="R23:V23" si="12">R22/R17*100</f>
        <v>18.258646962534986</v>
      </c>
      <c r="S23" s="68">
        <f t="shared" si="12"/>
        <v>18.494706623996223</v>
      </c>
      <c r="T23" s="68">
        <f t="shared" si="12"/>
        <v>18.5183929140372</v>
      </c>
      <c r="U23" s="68">
        <f t="shared" si="12"/>
        <v>18.517766996719974</v>
      </c>
      <c r="V23" s="68">
        <f t="shared" si="12"/>
        <v>18.516653418742631</v>
      </c>
      <c r="W23" s="59"/>
      <c r="X23" s="60"/>
      <c r="Y23" s="59"/>
    </row>
    <row r="24" spans="1:25" ht="36.75" x14ac:dyDescent="0.45">
      <c r="A24" s="57" t="s">
        <v>37</v>
      </c>
      <c r="B24" s="13" t="s">
        <v>38</v>
      </c>
      <c r="C24" s="43" t="s">
        <v>20</v>
      </c>
      <c r="D24" s="44">
        <v>109927.2</v>
      </c>
      <c r="E24" s="45">
        <v>138558.48001887099</v>
      </c>
      <c r="F24" s="45">
        <v>137719.6</v>
      </c>
      <c r="G24" s="46">
        <v>140408.894</v>
      </c>
      <c r="H24" s="45">
        <v>121152.55</v>
      </c>
      <c r="I24" s="45">
        <v>115826.79944</v>
      </c>
      <c r="J24" s="47">
        <v>121152.55</v>
      </c>
      <c r="K24" s="51">
        <v>115746.79</v>
      </c>
      <c r="L24" s="45">
        <v>115746.79</v>
      </c>
      <c r="M24" s="45">
        <v>115184.53</v>
      </c>
      <c r="N24" s="45">
        <v>68947.786903999993</v>
      </c>
      <c r="O24" s="45">
        <v>68947.786903999993</v>
      </c>
      <c r="P24" s="47">
        <v>68954.537903999997</v>
      </c>
      <c r="Q24" s="49">
        <f>K24</f>
        <v>115746.79</v>
      </c>
      <c r="R24" s="50">
        <f>L24</f>
        <v>115746.79</v>
      </c>
      <c r="S24" s="50">
        <f>M24</f>
        <v>115184.53</v>
      </c>
      <c r="T24" s="50">
        <f t="shared" ref="T24:V24" si="13">T22-T26</f>
        <v>99504.00692334515</v>
      </c>
      <c r="U24" s="50">
        <f t="shared" si="13"/>
        <v>94650.891666278607</v>
      </c>
      <c r="V24" s="50">
        <f t="shared" si="13"/>
        <v>119436.53361654257</v>
      </c>
      <c r="W24" s="59"/>
    </row>
    <row r="25" spans="1:25" ht="66" x14ac:dyDescent="0.45">
      <c r="A25" s="57"/>
      <c r="B25" s="13" t="s">
        <v>34</v>
      </c>
      <c r="C25" s="43" t="s">
        <v>30</v>
      </c>
      <c r="D25" s="61">
        <f>D24*100/D17/100</f>
        <v>0.13680466539063688</v>
      </c>
      <c r="E25" s="62">
        <f>E24*100/E17/100</f>
        <v>0.17529541766586657</v>
      </c>
      <c r="F25" s="62">
        <f>F24*100/F17/100</f>
        <v>0.17539025368098693</v>
      </c>
      <c r="G25" s="70">
        <f>G24*100/G17/100</f>
        <v>0.17953541022842884</v>
      </c>
      <c r="H25" s="62"/>
      <c r="I25" s="62">
        <v>0.15171042904889975</v>
      </c>
      <c r="J25" s="64">
        <f>J24/J17*100</f>
        <v>14.898263785627316</v>
      </c>
      <c r="K25" s="65">
        <f>K24/K17*100</f>
        <v>15.938902365380805</v>
      </c>
      <c r="L25" s="66">
        <f t="shared" ref="L25:P25" si="14">L24/L17*100</f>
        <v>16.679516855569535</v>
      </c>
      <c r="M25" s="66">
        <f>M24/M17*100</f>
        <v>17.047412008480745</v>
      </c>
      <c r="N25" s="66">
        <f t="shared" si="14"/>
        <v>11.026586360772939</v>
      </c>
      <c r="O25" s="66">
        <f t="shared" si="14"/>
        <v>11.849821268570116</v>
      </c>
      <c r="P25" s="64">
        <f t="shared" si="14"/>
        <v>12.547783143034112</v>
      </c>
      <c r="Q25" s="67">
        <f>Q24/Q17*100</f>
        <v>14.519925454140401</v>
      </c>
      <c r="R25" s="68">
        <f t="shared" ref="R25:V25" si="15">R24/R17*100</f>
        <v>15.133550145171501</v>
      </c>
      <c r="S25" s="68">
        <f t="shared" si="15"/>
        <v>15.300617740501011</v>
      </c>
      <c r="T25" s="68">
        <f t="shared" si="15"/>
        <v>13.049848073216566</v>
      </c>
      <c r="U25" s="68">
        <f t="shared" si="15"/>
        <v>12.640945572329176</v>
      </c>
      <c r="V25" s="68">
        <f t="shared" si="15"/>
        <v>16.254609513796932</v>
      </c>
    </row>
    <row r="26" spans="1:25" ht="36.75" x14ac:dyDescent="0.45">
      <c r="A26" s="57" t="s">
        <v>37</v>
      </c>
      <c r="B26" s="13" t="s">
        <v>39</v>
      </c>
      <c r="C26" s="43" t="s">
        <v>20</v>
      </c>
      <c r="D26" s="44">
        <v>24714.2</v>
      </c>
      <c r="E26" s="45">
        <v>346.2</v>
      </c>
      <c r="F26" s="45">
        <v>343.1</v>
      </c>
      <c r="G26" s="46">
        <v>7578.366</v>
      </c>
      <c r="H26" s="45">
        <v>18588.349999999999</v>
      </c>
      <c r="I26" s="45">
        <v>23914.154999999999</v>
      </c>
      <c r="J26" s="47">
        <v>18588.349999999999</v>
      </c>
      <c r="K26" s="51">
        <v>23901.86</v>
      </c>
      <c r="L26" s="45">
        <v>23901.86</v>
      </c>
      <c r="M26" s="45">
        <v>24045.41</v>
      </c>
      <c r="N26" s="45">
        <v>34194.088000000003</v>
      </c>
      <c r="O26" s="45">
        <v>34194.088000000003</v>
      </c>
      <c r="P26" s="47">
        <v>12430.737000000001</v>
      </c>
      <c r="Q26" s="49">
        <f>Q22-Q24</f>
        <v>23901.855254000009</v>
      </c>
      <c r="R26" s="50">
        <f t="shared" ref="R26:S26" si="16">R22-R24</f>
        <v>23901.85525399998</v>
      </c>
      <c r="S26" s="50">
        <f t="shared" si="16"/>
        <v>24045.410000000003</v>
      </c>
      <c r="T26" s="50">
        <f t="shared" ref="T26:V26" si="17">T17*T27/100</f>
        <v>41697.199894490266</v>
      </c>
      <c r="U26" s="50">
        <f t="shared" si="17"/>
        <v>44003.542677985461</v>
      </c>
      <c r="V26" s="50">
        <f t="shared" si="17"/>
        <v>16621.173376439529</v>
      </c>
    </row>
    <row r="27" spans="1:25" ht="66" x14ac:dyDescent="0.45">
      <c r="A27" s="57"/>
      <c r="B27" s="13" t="s">
        <v>34</v>
      </c>
      <c r="C27" s="43" t="s">
        <v>30</v>
      </c>
      <c r="D27" s="61">
        <f>D26*100/D17/100</f>
        <v>3.0756881476079419E-2</v>
      </c>
      <c r="E27" s="62">
        <f>E26*100/E17/100</f>
        <v>4.3799032428515155E-4</v>
      </c>
      <c r="F27" s="62">
        <f>F26*100/F17/100</f>
        <v>4.3694866989118912E-4</v>
      </c>
      <c r="G27" s="70">
        <f>G26*100/G17/100</f>
        <v>9.6901628515867182E-3</v>
      </c>
      <c r="H27" s="62"/>
      <c r="I27" s="62">
        <v>3.1322860796747329E-2</v>
      </c>
      <c r="J27" s="64">
        <f>J26/J17*100</f>
        <v>2.2858300682863502</v>
      </c>
      <c r="K27" s="65">
        <f>K26/K17*100</f>
        <v>3.2914037001890155</v>
      </c>
      <c r="L27" s="66">
        <f t="shared" ref="L27:P27" si="18">L26/L17*100</f>
        <v>3.4443415385382461</v>
      </c>
      <c r="M27" s="66">
        <f t="shared" si="18"/>
        <v>3.5587418829841386</v>
      </c>
      <c r="N27" s="66">
        <f t="shared" si="18"/>
        <v>5.4685448408206341</v>
      </c>
      <c r="O27" s="66">
        <f t="shared" si="18"/>
        <v>5.876821424390795</v>
      </c>
      <c r="P27" s="64">
        <f t="shared" si="18"/>
        <v>2.2620439049456995</v>
      </c>
      <c r="Q27" s="67">
        <f>Q26/Q17*100</f>
        <v>2.9983825599287397</v>
      </c>
      <c r="R27" s="68">
        <f t="shared" ref="R27:S27" si="19">R26/R17*100</f>
        <v>3.1250968173634845</v>
      </c>
      <c r="S27" s="68">
        <f t="shared" si="19"/>
        <v>3.1940888834952093</v>
      </c>
      <c r="T27" s="68">
        <f t="shared" ref="T27:V27" si="20">N27</f>
        <v>5.4685448408206341</v>
      </c>
      <c r="U27" s="68">
        <f t="shared" si="20"/>
        <v>5.876821424390795</v>
      </c>
      <c r="V27" s="68">
        <f t="shared" si="20"/>
        <v>2.2620439049456995</v>
      </c>
    </row>
    <row r="28" spans="1:25" ht="36.75" x14ac:dyDescent="0.45">
      <c r="A28" s="57" t="s">
        <v>40</v>
      </c>
      <c r="B28" s="13" t="s">
        <v>41</v>
      </c>
      <c r="C28" s="43" t="s">
        <v>20</v>
      </c>
      <c r="D28" s="44">
        <v>720</v>
      </c>
      <c r="E28" s="45">
        <v>513.79999999999995</v>
      </c>
      <c r="F28" s="45">
        <v>725.4</v>
      </c>
      <c r="G28" s="46">
        <v>567.72799999999995</v>
      </c>
      <c r="H28" s="45">
        <v>741.9</v>
      </c>
      <c r="I28" s="45">
        <v>734.07300000000009</v>
      </c>
      <c r="J28" s="47">
        <v>741.9</v>
      </c>
      <c r="K28" s="51">
        <v>796.59999999999991</v>
      </c>
      <c r="L28" s="45">
        <v>976.59999999999991</v>
      </c>
      <c r="M28" s="45">
        <v>976.59999999999991</v>
      </c>
      <c r="N28" s="45">
        <v>976.59999999999991</v>
      </c>
      <c r="O28" s="45">
        <v>976.59999999999991</v>
      </c>
      <c r="P28" s="47">
        <v>969.84899999999993</v>
      </c>
      <c r="Q28" s="49">
        <f>K28</f>
        <v>796.59999999999991</v>
      </c>
      <c r="R28" s="50">
        <f>L28</f>
        <v>976.59999999999991</v>
      </c>
      <c r="S28" s="50">
        <f>M28</f>
        <v>976.59999999999991</v>
      </c>
      <c r="T28" s="50">
        <f t="shared" ref="T28:V28" si="21">T17*T29/100</f>
        <v>836.42088979573282</v>
      </c>
      <c r="U28" s="50">
        <f t="shared" si="21"/>
        <v>821.36256460098991</v>
      </c>
      <c r="V28" s="50">
        <f t="shared" si="21"/>
        <v>806.02851545283806</v>
      </c>
    </row>
    <row r="29" spans="1:25" ht="66" x14ac:dyDescent="0.45">
      <c r="A29" s="57"/>
      <c r="B29" s="13" t="s">
        <v>34</v>
      </c>
      <c r="C29" s="43" t="s">
        <v>30</v>
      </c>
      <c r="D29" s="71"/>
      <c r="E29" s="72">
        <f>E28*100/E17/100</f>
        <v>6.5002723459766276E-4</v>
      </c>
      <c r="F29" s="72"/>
      <c r="G29" s="63">
        <f>G28*100/G17/100</f>
        <v>7.2593178732798403E-4</v>
      </c>
      <c r="H29" s="72"/>
      <c r="I29" s="72">
        <v>9.6149190275176784E-4</v>
      </c>
      <c r="J29" s="64">
        <f>J28/J17*100</f>
        <v>9.1232267934574271E-2</v>
      </c>
      <c r="K29" s="65">
        <f>K28/K17*100</f>
        <v>0.10969573864002924</v>
      </c>
      <c r="L29" s="66">
        <f t="shared" ref="L29:P29" si="22">L28/L17*100</f>
        <v>0.14073147221749482</v>
      </c>
      <c r="M29" s="66">
        <f t="shared" si="22"/>
        <v>0.14453766115538513</v>
      </c>
      <c r="N29" s="66">
        <f t="shared" si="22"/>
        <v>0.15618433489278705</v>
      </c>
      <c r="O29" s="66">
        <f t="shared" si="22"/>
        <v>0.1678449152689801</v>
      </c>
      <c r="P29" s="64">
        <f t="shared" si="22"/>
        <v>0.17648519304749843</v>
      </c>
      <c r="Q29" s="67">
        <f>K29</f>
        <v>0.10969573864002924</v>
      </c>
      <c r="R29" s="68">
        <f>Q29</f>
        <v>0.10969573864002924</v>
      </c>
      <c r="S29" s="68">
        <f>Q29</f>
        <v>0.10969573864002924</v>
      </c>
      <c r="T29" s="68">
        <f>Q29</f>
        <v>0.10969573864002924</v>
      </c>
      <c r="U29" s="68">
        <f>Q29</f>
        <v>0.10969573864002924</v>
      </c>
      <c r="V29" s="68">
        <f>Q29</f>
        <v>0.10969573864002924</v>
      </c>
    </row>
    <row r="30" spans="1:25" ht="36.75" x14ac:dyDescent="0.45">
      <c r="A30" s="41" t="s">
        <v>42</v>
      </c>
      <c r="B30" s="42" t="s">
        <v>43</v>
      </c>
      <c r="C30" s="43" t="s">
        <v>20</v>
      </c>
      <c r="D30" s="44">
        <v>8157.9</v>
      </c>
      <c r="E30" s="45">
        <v>6054.4317200000005</v>
      </c>
      <c r="F30" s="45">
        <v>6439.7</v>
      </c>
      <c r="G30" s="45">
        <v>5479.6297059999997</v>
      </c>
      <c r="H30" s="45">
        <v>5628.02</v>
      </c>
      <c r="I30" s="45">
        <v>5340.1841467761506</v>
      </c>
      <c r="J30" s="47">
        <f>J58</f>
        <v>5628.02</v>
      </c>
      <c r="K30" s="51">
        <v>5144.4186563059257</v>
      </c>
      <c r="L30" s="45">
        <v>5117.077235990495</v>
      </c>
      <c r="M30" s="45">
        <v>5035.9802168032329</v>
      </c>
      <c r="N30" s="45">
        <v>4973.6660344011598</v>
      </c>
      <c r="O30" s="45">
        <v>4905.4966274756298</v>
      </c>
      <c r="P30" s="47">
        <v>4851.2307035657504</v>
      </c>
      <c r="Q30" s="49">
        <f>Q106</f>
        <v>6009.58</v>
      </c>
      <c r="R30" s="50">
        <f t="shared" ref="R30:V30" si="23">R106</f>
        <v>5977.6404430399925</v>
      </c>
      <c r="S30" s="50">
        <f t="shared" si="23"/>
        <v>5882.9049525740311</v>
      </c>
      <c r="T30" s="50">
        <f t="shared" si="23"/>
        <v>5810.1110978552251</v>
      </c>
      <c r="U30" s="50">
        <f t="shared" si="23"/>
        <v>5730.4773176671833</v>
      </c>
      <c r="V30" s="50">
        <f t="shared" si="23"/>
        <v>5667.0852353352784</v>
      </c>
      <c r="X30" s="60"/>
    </row>
    <row r="31" spans="1:25" ht="36.75" x14ac:dyDescent="0.45">
      <c r="A31" s="41" t="s">
        <v>44</v>
      </c>
      <c r="B31" s="42" t="s">
        <v>45</v>
      </c>
      <c r="C31" s="43" t="s">
        <v>20</v>
      </c>
      <c r="D31" s="44">
        <f>D34-D30</f>
        <v>694786.7</v>
      </c>
      <c r="E31" s="45">
        <f>E34-E30</f>
        <v>672242.82828000002</v>
      </c>
      <c r="F31" s="45">
        <f>F34-F30</f>
        <v>666909.70000000007</v>
      </c>
      <c r="G31" s="45">
        <f>G34-G30</f>
        <v>654745.02829499997</v>
      </c>
      <c r="H31" s="45">
        <f>H34-H30</f>
        <v>678841.28</v>
      </c>
      <c r="I31" s="45">
        <f t="shared" ref="I31" si="24">I34-I30</f>
        <v>644543.59562841128</v>
      </c>
      <c r="J31" s="47">
        <f>J41-J46</f>
        <v>667088.29999999993</v>
      </c>
      <c r="K31" s="51">
        <v>606815.25</v>
      </c>
      <c r="L31" s="45">
        <v>597238.62</v>
      </c>
      <c r="M31" s="45">
        <v>579343.5</v>
      </c>
      <c r="N31" s="45">
        <v>564989.1765466535</v>
      </c>
      <c r="O31" s="45">
        <v>554945.10534524883</v>
      </c>
      <c r="P31" s="47">
        <v>544723.36297979089</v>
      </c>
      <c r="Q31" s="49">
        <f>Q45</f>
        <v>650703.4684684684</v>
      </c>
      <c r="R31" s="50">
        <f t="shared" ref="R31:V31" si="25">R43</f>
        <v>618232.78663150547</v>
      </c>
      <c r="S31" s="50">
        <f t="shared" si="25"/>
        <v>606720.22556879628</v>
      </c>
      <c r="T31" s="50">
        <f t="shared" si="25"/>
        <v>614643.94971896941</v>
      </c>
      <c r="U31" s="50">
        <f t="shared" si="25"/>
        <v>603558.05771923496</v>
      </c>
      <c r="V31" s="50">
        <f t="shared" si="25"/>
        <v>592254.80123727268</v>
      </c>
      <c r="X31" s="60"/>
    </row>
    <row r="32" spans="1:25" hidden="1" x14ac:dyDescent="0.45">
      <c r="A32" s="41"/>
      <c r="B32" s="42" t="s">
        <v>46</v>
      </c>
      <c r="C32" s="43"/>
      <c r="D32" s="44"/>
      <c r="E32" s="45"/>
      <c r="F32" s="45"/>
      <c r="G32" s="45"/>
      <c r="H32" s="45"/>
      <c r="I32" s="45"/>
      <c r="J32" s="47"/>
      <c r="K32" s="51">
        <f t="shared" ref="K32:P32" si="26">K17-K20</f>
        <v>585745.22474600002</v>
      </c>
      <c r="L32" s="45">
        <f t="shared" si="26"/>
        <v>553320.454746</v>
      </c>
      <c r="M32" s="45">
        <f t="shared" si="26"/>
        <v>535465.11</v>
      </c>
      <c r="N32" s="45">
        <f t="shared" si="26"/>
        <v>521168.30604646372</v>
      </c>
      <c r="O32" s="45">
        <f t="shared" si="26"/>
        <v>477728.16515354853</v>
      </c>
      <c r="P32" s="47">
        <f t="shared" si="26"/>
        <v>467180.49619699008</v>
      </c>
      <c r="Q32" s="49"/>
      <c r="R32" s="50"/>
      <c r="S32" s="50"/>
      <c r="T32" s="50"/>
      <c r="U32" s="50"/>
      <c r="V32" s="50"/>
    </row>
    <row r="33" spans="1:24" x14ac:dyDescent="0.45">
      <c r="A33" s="41"/>
      <c r="B33" s="42" t="s">
        <v>47</v>
      </c>
      <c r="C33" s="43"/>
      <c r="D33" s="44"/>
      <c r="E33" s="45"/>
      <c r="F33" s="45"/>
      <c r="G33" s="46"/>
      <c r="H33" s="45"/>
      <c r="I33" s="45"/>
      <c r="J33" s="47"/>
      <c r="K33" s="73"/>
      <c r="L33" s="74"/>
      <c r="M33" s="74"/>
      <c r="N33" s="74"/>
      <c r="O33" s="74"/>
      <c r="P33" s="75"/>
      <c r="Q33" s="76"/>
      <c r="R33" s="77"/>
      <c r="S33" s="77"/>
      <c r="T33" s="77"/>
      <c r="U33" s="77"/>
      <c r="V33" s="77"/>
    </row>
    <row r="34" spans="1:24" ht="36.75" x14ac:dyDescent="0.45">
      <c r="A34" s="41"/>
      <c r="B34" s="42" t="s">
        <v>48</v>
      </c>
      <c r="C34" s="43" t="s">
        <v>20</v>
      </c>
      <c r="D34" s="44">
        <v>702944.6</v>
      </c>
      <c r="E34" s="45">
        <v>678297.26</v>
      </c>
      <c r="F34" s="45">
        <v>673349.4</v>
      </c>
      <c r="G34" s="46">
        <v>660224.65800099995</v>
      </c>
      <c r="H34" s="45">
        <v>684469.3</v>
      </c>
      <c r="I34" s="45">
        <v>649883.77977518737</v>
      </c>
      <c r="J34" s="47">
        <f>J30+J31+J46</f>
        <v>684469.32</v>
      </c>
      <c r="K34" s="51">
        <f t="shared" ref="K34:P34" si="27">K41</f>
        <v>611959.67000000004</v>
      </c>
      <c r="L34" s="45">
        <f t="shared" si="27"/>
        <v>602355.68999999994</v>
      </c>
      <c r="M34" s="45">
        <f t="shared" si="27"/>
        <v>584379.48</v>
      </c>
      <c r="N34" s="45">
        <f t="shared" si="27"/>
        <v>569962.84258105466</v>
      </c>
      <c r="O34" s="45">
        <f t="shared" si="27"/>
        <v>559850.60197272443</v>
      </c>
      <c r="P34" s="47">
        <f t="shared" si="27"/>
        <v>549574.59368335665</v>
      </c>
      <c r="Q34" s="49">
        <f>Q30+Q31+Q46</f>
        <v>666020.54846846836</v>
      </c>
      <c r="R34" s="50">
        <f t="shared" ref="R34:V34" si="28">R30+R31+R46</f>
        <v>657060.42707454541</v>
      </c>
      <c r="S34" s="50">
        <f t="shared" si="28"/>
        <v>645453.13052137033</v>
      </c>
      <c r="T34" s="50">
        <f t="shared" si="28"/>
        <v>653304.06081682467</v>
      </c>
      <c r="U34" s="50">
        <f t="shared" si="28"/>
        <v>676193.03503690218</v>
      </c>
      <c r="V34" s="50">
        <f t="shared" si="28"/>
        <v>665118.38647260796</v>
      </c>
      <c r="W34" s="59"/>
    </row>
    <row r="35" spans="1:24" ht="36.75" x14ac:dyDescent="0.45">
      <c r="A35" s="41"/>
      <c r="B35" s="42" t="s">
        <v>49</v>
      </c>
      <c r="C35" s="43" t="s">
        <v>20</v>
      </c>
      <c r="D35" s="44"/>
      <c r="E35" s="45"/>
      <c r="F35" s="45"/>
      <c r="G35" s="46"/>
      <c r="H35" s="45"/>
      <c r="I35" s="45"/>
      <c r="J35" s="47"/>
      <c r="K35" s="51">
        <f>K32+K46</f>
        <v>595052.72474600002</v>
      </c>
      <c r="L35" s="45">
        <f t="shared" ref="L35:P35" si="29">L32+L46</f>
        <v>586170.454746</v>
      </c>
      <c r="M35" s="45">
        <f t="shared" si="29"/>
        <v>568315.11</v>
      </c>
      <c r="N35" s="45">
        <f t="shared" si="29"/>
        <v>554018.30604646378</v>
      </c>
      <c r="O35" s="45">
        <f t="shared" si="29"/>
        <v>544632.66515354859</v>
      </c>
      <c r="P35" s="47">
        <f t="shared" si="29"/>
        <v>534376.99619699013</v>
      </c>
      <c r="Q35" s="49"/>
      <c r="R35" s="50"/>
      <c r="S35" s="50"/>
      <c r="T35" s="50"/>
      <c r="U35" s="50"/>
      <c r="V35" s="50"/>
      <c r="W35" s="59"/>
    </row>
    <row r="36" spans="1:24" ht="36.75" x14ac:dyDescent="0.45">
      <c r="A36" s="41">
        <v>2</v>
      </c>
      <c r="B36" s="42" t="s">
        <v>50</v>
      </c>
      <c r="C36" s="43" t="s">
        <v>20</v>
      </c>
      <c r="D36" s="44"/>
      <c r="E36" s="45"/>
      <c r="F36" s="46"/>
      <c r="G36" s="46"/>
      <c r="H36" s="52"/>
      <c r="I36" s="52"/>
      <c r="J36" s="53">
        <v>0</v>
      </c>
      <c r="K36" s="54">
        <v>0</v>
      </c>
      <c r="L36" s="52">
        <v>0</v>
      </c>
      <c r="M36" s="52">
        <v>0</v>
      </c>
      <c r="N36" s="52">
        <v>0</v>
      </c>
      <c r="O36" s="52">
        <v>0</v>
      </c>
      <c r="P36" s="53">
        <v>0</v>
      </c>
      <c r="Q36" s="55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9"/>
    </row>
    <row r="37" spans="1:24" ht="36.75" x14ac:dyDescent="0.45">
      <c r="A37" s="41" t="s">
        <v>51</v>
      </c>
      <c r="B37" s="42" t="s">
        <v>52</v>
      </c>
      <c r="C37" s="43" t="s">
        <v>20</v>
      </c>
      <c r="D37" s="44"/>
      <c r="E37" s="45"/>
      <c r="F37" s="46"/>
      <c r="G37" s="46"/>
      <c r="H37" s="52"/>
      <c r="I37" s="52"/>
      <c r="J37" s="53"/>
      <c r="K37" s="54"/>
      <c r="L37" s="52"/>
      <c r="M37" s="52"/>
      <c r="N37" s="52"/>
      <c r="O37" s="52"/>
      <c r="P37" s="53"/>
      <c r="Q37" s="55"/>
      <c r="R37" s="56"/>
      <c r="S37" s="56"/>
      <c r="T37" s="56"/>
      <c r="U37" s="56"/>
      <c r="V37" s="56"/>
    </row>
    <row r="38" spans="1:24" ht="36.75" x14ac:dyDescent="0.45">
      <c r="A38" s="41" t="s">
        <v>53</v>
      </c>
      <c r="B38" s="42" t="s">
        <v>54</v>
      </c>
      <c r="C38" s="43" t="s">
        <v>20</v>
      </c>
      <c r="D38" s="44"/>
      <c r="E38" s="45"/>
      <c r="F38" s="46"/>
      <c r="G38" s="46"/>
      <c r="H38" s="52"/>
      <c r="I38" s="52"/>
      <c r="J38" s="53"/>
      <c r="K38" s="54"/>
      <c r="L38" s="52"/>
      <c r="M38" s="52"/>
      <c r="N38" s="52"/>
      <c r="O38" s="52"/>
      <c r="P38" s="53"/>
      <c r="Q38" s="55"/>
      <c r="R38" s="56"/>
      <c r="S38" s="56"/>
      <c r="T38" s="56"/>
      <c r="U38" s="56"/>
      <c r="V38" s="56"/>
    </row>
    <row r="39" spans="1:24" ht="36.75" x14ac:dyDescent="0.45">
      <c r="A39" s="41" t="s">
        <v>55</v>
      </c>
      <c r="B39" s="42" t="s">
        <v>56</v>
      </c>
      <c r="C39" s="43" t="s">
        <v>20</v>
      </c>
      <c r="D39" s="44"/>
      <c r="E39" s="45"/>
      <c r="F39" s="46"/>
      <c r="G39" s="46"/>
      <c r="H39" s="52"/>
      <c r="I39" s="52"/>
      <c r="J39" s="53"/>
      <c r="K39" s="54"/>
      <c r="L39" s="52"/>
      <c r="M39" s="52"/>
      <c r="N39" s="52"/>
      <c r="O39" s="52"/>
      <c r="P39" s="53"/>
      <c r="Q39" s="55"/>
      <c r="R39" s="56"/>
      <c r="S39" s="56"/>
      <c r="T39" s="56"/>
      <c r="U39" s="56"/>
      <c r="V39" s="56"/>
    </row>
    <row r="40" spans="1:24" x14ac:dyDescent="0.45">
      <c r="A40" s="41">
        <v>3</v>
      </c>
      <c r="B40" s="42" t="s">
        <v>57</v>
      </c>
      <c r="C40" s="43"/>
      <c r="D40" s="44"/>
      <c r="E40" s="45"/>
      <c r="F40" s="46"/>
      <c r="G40" s="46"/>
      <c r="H40" s="52"/>
      <c r="I40" s="52"/>
      <c r="J40" s="53"/>
      <c r="K40" s="54"/>
      <c r="L40" s="52"/>
      <c r="M40" s="52"/>
      <c r="N40" s="52"/>
      <c r="O40" s="52"/>
      <c r="P40" s="53"/>
      <c r="Q40" s="55"/>
      <c r="R40" s="56"/>
      <c r="S40" s="56"/>
      <c r="T40" s="56"/>
      <c r="U40" s="56"/>
      <c r="V40" s="56"/>
    </row>
    <row r="41" spans="1:24" ht="36.75" x14ac:dyDescent="0.45">
      <c r="A41" s="41" t="s">
        <v>58</v>
      </c>
      <c r="B41" s="42" t="str">
        <f>B34</f>
        <v>Подано воды в водопроводную сеть, всего:</v>
      </c>
      <c r="C41" s="43" t="s">
        <v>20</v>
      </c>
      <c r="D41" s="44">
        <f>D34</f>
        <v>702944.6</v>
      </c>
      <c r="E41" s="45">
        <f t="shared" ref="E41:I41" si="30">E34</f>
        <v>678297.26</v>
      </c>
      <c r="F41" s="45">
        <f t="shared" si="30"/>
        <v>673349.4</v>
      </c>
      <c r="G41" s="45">
        <f t="shared" si="30"/>
        <v>660224.65800099995</v>
      </c>
      <c r="H41" s="45">
        <f t="shared" si="30"/>
        <v>684469.3</v>
      </c>
      <c r="I41" s="45">
        <f t="shared" si="30"/>
        <v>649883.77977518737</v>
      </c>
      <c r="J41" s="47">
        <f>J54+J50+J48</f>
        <v>678841.29999999993</v>
      </c>
      <c r="K41" s="51">
        <f>K45+K46</f>
        <v>611959.67000000004</v>
      </c>
      <c r="L41" s="45">
        <f t="shared" ref="L41:P41" si="31">L45+L46</f>
        <v>602355.68999999994</v>
      </c>
      <c r="M41" s="45">
        <f t="shared" si="31"/>
        <v>584379.48</v>
      </c>
      <c r="N41" s="45">
        <f t="shared" si="31"/>
        <v>569962.84258105466</v>
      </c>
      <c r="O41" s="45">
        <f t="shared" si="31"/>
        <v>559850.60197272443</v>
      </c>
      <c r="P41" s="47">
        <f t="shared" si="31"/>
        <v>549574.59368335665</v>
      </c>
      <c r="Q41" s="49">
        <f>Q54/(1-Q53/100)</f>
        <v>660010.9684684684</v>
      </c>
      <c r="R41" s="50">
        <f t="shared" ref="R41:V41" si="32">R54/(1-R53/100)</f>
        <v>651082.78663150547</v>
      </c>
      <c r="S41" s="50">
        <f t="shared" si="32"/>
        <v>639570.22556879628</v>
      </c>
      <c r="T41" s="50">
        <f t="shared" si="32"/>
        <v>623768.94971896941</v>
      </c>
      <c r="U41" s="50">
        <f t="shared" si="32"/>
        <v>612683.05771923496</v>
      </c>
      <c r="V41" s="50">
        <f t="shared" si="32"/>
        <v>601404.80123727268</v>
      </c>
      <c r="X41" s="60"/>
    </row>
    <row r="42" spans="1:24" x14ac:dyDescent="0.45">
      <c r="A42" s="41"/>
      <c r="B42" s="42" t="s">
        <v>59</v>
      </c>
      <c r="C42" s="43"/>
      <c r="D42" s="44"/>
      <c r="E42" s="45"/>
      <c r="F42" s="45"/>
      <c r="G42" s="46"/>
      <c r="H42" s="45"/>
      <c r="I42" s="45"/>
      <c r="J42" s="47"/>
      <c r="K42" s="51"/>
      <c r="L42" s="45"/>
      <c r="M42" s="45"/>
      <c r="N42" s="45"/>
      <c r="O42" s="45"/>
      <c r="P42" s="47"/>
      <c r="Q42" s="49"/>
      <c r="R42" s="50"/>
      <c r="S42" s="50"/>
      <c r="T42" s="50"/>
      <c r="U42" s="50"/>
      <c r="V42" s="50"/>
    </row>
    <row r="43" spans="1:24" ht="36.75" x14ac:dyDescent="0.45">
      <c r="A43" s="41"/>
      <c r="B43" s="42" t="s">
        <v>60</v>
      </c>
      <c r="C43" s="43" t="s">
        <v>20</v>
      </c>
      <c r="D43" s="44">
        <f>D41-D44</f>
        <v>693165.5</v>
      </c>
      <c r="E43" s="45">
        <f>E41-E44</f>
        <v>667708.86</v>
      </c>
      <c r="F43" s="45">
        <f>F41-F44</f>
        <v>662993.5</v>
      </c>
      <c r="G43" s="45">
        <f>G41-G44</f>
        <v>650588.65370099992</v>
      </c>
      <c r="H43" s="45">
        <f>H41-H44</f>
        <v>674254.9</v>
      </c>
      <c r="I43" s="45">
        <v>640293.1</v>
      </c>
      <c r="J43" s="47">
        <f>J41-J44</f>
        <v>668626.89999999991</v>
      </c>
      <c r="K43" s="51">
        <v>601929.28</v>
      </c>
      <c r="L43" s="45">
        <v>593205.68999999994</v>
      </c>
      <c r="M43" s="45">
        <v>575254.48</v>
      </c>
      <c r="N43" s="45">
        <v>560837.84258105466</v>
      </c>
      <c r="O43" s="45">
        <v>550725.60197272443</v>
      </c>
      <c r="P43" s="47">
        <v>540424.59368335665</v>
      </c>
      <c r="Q43" s="49">
        <f>Q41-Q44</f>
        <v>650703.4684684684</v>
      </c>
      <c r="R43" s="50">
        <f>R41-R44</f>
        <v>618232.78663150547</v>
      </c>
      <c r="S43" s="50">
        <f>S41-S44</f>
        <v>606720.22556879628</v>
      </c>
      <c r="T43" s="50">
        <f t="shared" ref="T43:V43" si="33">T41-T44</f>
        <v>614643.94971896941</v>
      </c>
      <c r="U43" s="50">
        <f t="shared" si="33"/>
        <v>603558.05771923496</v>
      </c>
      <c r="V43" s="50">
        <f t="shared" si="33"/>
        <v>592254.80123727268</v>
      </c>
    </row>
    <row r="44" spans="1:24" ht="36.75" x14ac:dyDescent="0.45">
      <c r="A44" s="41"/>
      <c r="B44" s="42" t="s">
        <v>61</v>
      </c>
      <c r="C44" s="43" t="s">
        <v>20</v>
      </c>
      <c r="D44" s="44">
        <v>9779.1</v>
      </c>
      <c r="E44" s="45">
        <v>10588.4</v>
      </c>
      <c r="F44" s="45">
        <v>10355.9</v>
      </c>
      <c r="G44" s="46">
        <v>9636.0043000000005</v>
      </c>
      <c r="H44" s="45">
        <v>10214.4</v>
      </c>
      <c r="I44" s="45">
        <v>9590.6</v>
      </c>
      <c r="J44" s="47">
        <v>10214.4</v>
      </c>
      <c r="K44" s="51">
        <v>10030.4</v>
      </c>
      <c r="L44" s="45">
        <v>9150</v>
      </c>
      <c r="M44" s="45">
        <v>9125</v>
      </c>
      <c r="N44" s="45">
        <v>9125</v>
      </c>
      <c r="O44" s="45">
        <v>9125</v>
      </c>
      <c r="P44" s="47">
        <v>9150</v>
      </c>
      <c r="Q44" s="49">
        <f>Q46</f>
        <v>9307.5</v>
      </c>
      <c r="R44" s="50">
        <f>R46</f>
        <v>32850</v>
      </c>
      <c r="S44" s="50">
        <f>S46</f>
        <v>32850</v>
      </c>
      <c r="T44" s="50">
        <f t="shared" ref="T44:V44" si="34">N44</f>
        <v>9125</v>
      </c>
      <c r="U44" s="50">
        <f t="shared" si="34"/>
        <v>9125</v>
      </c>
      <c r="V44" s="50">
        <f t="shared" si="34"/>
        <v>9150</v>
      </c>
      <c r="W44" s="59"/>
    </row>
    <row r="45" spans="1:24" ht="36.75" x14ac:dyDescent="0.45">
      <c r="A45" s="41" t="s">
        <v>62</v>
      </c>
      <c r="B45" s="42" t="s">
        <v>63</v>
      </c>
      <c r="C45" s="43" t="s">
        <v>20</v>
      </c>
      <c r="D45" s="44">
        <f>D41-D46</f>
        <v>684644.6</v>
      </c>
      <c r="E45" s="45">
        <f>E41-E46</f>
        <v>673088.1</v>
      </c>
      <c r="F45" s="45">
        <f>F41-F46</f>
        <v>666403.4</v>
      </c>
      <c r="G45" s="45">
        <f t="shared" ref="G45:I45" si="35">G41-G46</f>
        <v>654394.088001</v>
      </c>
      <c r="H45" s="45">
        <f t="shared" si="35"/>
        <v>672716.3</v>
      </c>
      <c r="I45" s="45">
        <f t="shared" si="35"/>
        <v>638130.77977518737</v>
      </c>
      <c r="J45" s="47">
        <f>J41-J46</f>
        <v>667088.29999999993</v>
      </c>
      <c r="K45" s="51">
        <v>602652.17000000004</v>
      </c>
      <c r="L45" s="45">
        <v>569505.68999999994</v>
      </c>
      <c r="M45" s="45">
        <v>551529.48</v>
      </c>
      <c r="N45" s="45">
        <v>537112.84258105466</v>
      </c>
      <c r="O45" s="45">
        <v>492946.10197272443</v>
      </c>
      <c r="P45" s="47">
        <v>482378.09368335665</v>
      </c>
      <c r="Q45" s="49">
        <f>Q41-Q46</f>
        <v>650703.4684684684</v>
      </c>
      <c r="R45" s="50">
        <f t="shared" ref="R45:V45" si="36">R41-R46</f>
        <v>618232.78663150547</v>
      </c>
      <c r="S45" s="50">
        <f t="shared" si="36"/>
        <v>606720.22556879628</v>
      </c>
      <c r="T45" s="50">
        <f t="shared" si="36"/>
        <v>590918.94971896941</v>
      </c>
      <c r="U45" s="50">
        <f t="shared" si="36"/>
        <v>545778.55771923496</v>
      </c>
      <c r="V45" s="50">
        <f t="shared" si="36"/>
        <v>534208.30123727268</v>
      </c>
      <c r="W45" s="59"/>
    </row>
    <row r="46" spans="1:24" ht="36.75" x14ac:dyDescent="0.45">
      <c r="A46" s="41" t="s">
        <v>64</v>
      </c>
      <c r="B46" s="42" t="s">
        <v>65</v>
      </c>
      <c r="C46" s="43" t="s">
        <v>20</v>
      </c>
      <c r="D46" s="44">
        <v>18300</v>
      </c>
      <c r="E46" s="45">
        <v>5209.16</v>
      </c>
      <c r="F46" s="45">
        <v>6946</v>
      </c>
      <c r="G46" s="45">
        <v>5830.57</v>
      </c>
      <c r="H46" s="45">
        <v>11753</v>
      </c>
      <c r="I46" s="45">
        <v>11753</v>
      </c>
      <c r="J46" s="47">
        <v>11753</v>
      </c>
      <c r="K46" s="51">
        <v>9307.5</v>
      </c>
      <c r="L46" s="45">
        <v>32850</v>
      </c>
      <c r="M46" s="45">
        <v>32850</v>
      </c>
      <c r="N46" s="45">
        <v>32850</v>
      </c>
      <c r="O46" s="45">
        <v>66904.5</v>
      </c>
      <c r="P46" s="47">
        <v>67196.5</v>
      </c>
      <c r="Q46" s="49">
        <v>9307.5</v>
      </c>
      <c r="R46" s="50">
        <f t="shared" ref="R46:V46" si="37">L46</f>
        <v>32850</v>
      </c>
      <c r="S46" s="50">
        <f t="shared" si="37"/>
        <v>32850</v>
      </c>
      <c r="T46" s="50">
        <f t="shared" si="37"/>
        <v>32850</v>
      </c>
      <c r="U46" s="50">
        <f t="shared" si="37"/>
        <v>66904.5</v>
      </c>
      <c r="V46" s="50">
        <f t="shared" si="37"/>
        <v>67196.5</v>
      </c>
    </row>
    <row r="47" spans="1:24" ht="66" x14ac:dyDescent="0.45">
      <c r="A47" s="41" t="s">
        <v>66</v>
      </c>
      <c r="B47" s="13" t="s">
        <v>67</v>
      </c>
      <c r="C47" s="43" t="s">
        <v>20</v>
      </c>
      <c r="D47" s="44"/>
      <c r="E47" s="45"/>
      <c r="F47" s="46"/>
      <c r="G47" s="46"/>
      <c r="H47" s="52"/>
      <c r="I47" s="52"/>
      <c r="J47" s="53"/>
      <c r="K47" s="54"/>
      <c r="L47" s="52"/>
      <c r="M47" s="52"/>
      <c r="N47" s="52"/>
      <c r="O47" s="52"/>
      <c r="P47" s="53"/>
      <c r="Q47" s="55"/>
      <c r="R47" s="56"/>
      <c r="S47" s="56"/>
      <c r="T47" s="56"/>
      <c r="U47" s="56"/>
      <c r="V47" s="56"/>
    </row>
    <row r="48" spans="1:24" ht="36.75" x14ac:dyDescent="0.45">
      <c r="A48" s="41" t="s">
        <v>68</v>
      </c>
      <c r="B48" s="42" t="s">
        <v>69</v>
      </c>
      <c r="C48" s="43" t="s">
        <v>20</v>
      </c>
      <c r="D48" s="44">
        <f t="shared" ref="D48:I48" si="38">D52-D50</f>
        <v>66389.900000000009</v>
      </c>
      <c r="E48" s="45">
        <f t="shared" si="38"/>
        <v>71478.58</v>
      </c>
      <c r="F48" s="45">
        <f t="shared" si="38"/>
        <v>55459.700000000004</v>
      </c>
      <c r="G48" s="45">
        <f t="shared" si="38"/>
        <v>72290.3</v>
      </c>
      <c r="H48" s="45">
        <f t="shared" si="38"/>
        <v>68896.86</v>
      </c>
      <c r="I48" s="45">
        <f t="shared" si="38"/>
        <v>65011.400000000009</v>
      </c>
      <c r="J48" s="47">
        <v>68896.86</v>
      </c>
      <c r="K48" s="78">
        <v>61195.97</v>
      </c>
      <c r="L48" s="79">
        <v>59030.86</v>
      </c>
      <c r="M48" s="79">
        <v>53762.91</v>
      </c>
      <c r="N48" s="45">
        <v>42747.14655453559</v>
      </c>
      <c r="O48" s="45">
        <v>41428.902225996011</v>
      </c>
      <c r="P48" s="47">
        <v>40118.954887736443</v>
      </c>
      <c r="Q48" s="49">
        <f>Q41*Q49/100</f>
        <v>66001.096846846849</v>
      </c>
      <c r="R48" s="50">
        <f t="shared" ref="R48:S48" si="39">R41*R49/100</f>
        <v>63806.113089887534</v>
      </c>
      <c r="S48" s="50">
        <f t="shared" si="39"/>
        <v>58840.460752329251</v>
      </c>
      <c r="T48" s="50">
        <f t="shared" ref="T48:V48" si="40">T52-T50</f>
        <v>52396.594210074458</v>
      </c>
      <c r="U48" s="50">
        <f t="shared" si="40"/>
        <v>55141.475194731167</v>
      </c>
      <c r="V48" s="50">
        <f t="shared" si="40"/>
        <v>52923.622508879998</v>
      </c>
      <c r="W48" s="80"/>
    </row>
    <row r="49" spans="1:24" s="87" customFormat="1" x14ac:dyDescent="0.4">
      <c r="A49" s="41"/>
      <c r="B49" s="42" t="s">
        <v>70</v>
      </c>
      <c r="C49" s="43" t="s">
        <v>30</v>
      </c>
      <c r="D49" s="81">
        <f>D48/D41*100</f>
        <v>9.4445422868317088</v>
      </c>
      <c r="E49" s="82">
        <f t="shared" ref="E49:I49" si="41">E48/E41*100</f>
        <v>10.537943202070432</v>
      </c>
      <c r="F49" s="82">
        <f t="shared" si="41"/>
        <v>8.2363925771672193</v>
      </c>
      <c r="G49" s="82">
        <f t="shared" si="41"/>
        <v>10.94934869880163</v>
      </c>
      <c r="H49" s="82">
        <f t="shared" si="41"/>
        <v>10.065734138843043</v>
      </c>
      <c r="I49" s="82">
        <f t="shared" si="41"/>
        <v>10.00354248300969</v>
      </c>
      <c r="J49" s="83">
        <f>J48/J41*100</f>
        <v>10.149185089357411</v>
      </c>
      <c r="K49" s="51">
        <f>K48/K41*100</f>
        <v>10.000000490228384</v>
      </c>
      <c r="L49" s="45">
        <f t="shared" ref="L49:P49" si="42">L48/L41*100</f>
        <v>9.8000003951153847</v>
      </c>
      <c r="M49" s="45">
        <f t="shared" si="42"/>
        <v>9.1999996303771656</v>
      </c>
      <c r="N49" s="82">
        <f t="shared" si="42"/>
        <v>7.4999883081775636</v>
      </c>
      <c r="O49" s="82">
        <f t="shared" si="42"/>
        <v>7.3999924408430662</v>
      </c>
      <c r="P49" s="84">
        <f t="shared" si="42"/>
        <v>7.3000017374986976</v>
      </c>
      <c r="Q49" s="49">
        <v>10</v>
      </c>
      <c r="R49" s="50">
        <v>9.8000000000000007</v>
      </c>
      <c r="S49" s="50">
        <v>9.1999999999999993</v>
      </c>
      <c r="T49" s="50">
        <f t="shared" ref="T49:V49" si="43">T48/T41*100</f>
        <v>8.4000003901574498</v>
      </c>
      <c r="U49" s="50">
        <f t="shared" si="43"/>
        <v>9.0000000000000036</v>
      </c>
      <c r="V49" s="50">
        <f t="shared" si="43"/>
        <v>8.8000000000000007</v>
      </c>
      <c r="W49" s="85"/>
      <c r="X49" s="86"/>
    </row>
    <row r="50" spans="1:24" ht="132" x14ac:dyDescent="0.45">
      <c r="A50" s="41" t="s">
        <v>71</v>
      </c>
      <c r="B50" s="13" t="s">
        <v>72</v>
      </c>
      <c r="C50" s="43" t="s">
        <v>20</v>
      </c>
      <c r="D50" s="44">
        <v>3604.2</v>
      </c>
      <c r="E50" s="45">
        <v>14750.7</v>
      </c>
      <c r="F50" s="45">
        <v>20711.099999999999</v>
      </c>
      <c r="G50" s="45">
        <v>18000</v>
      </c>
      <c r="H50" s="45">
        <v>8448.2000000000007</v>
      </c>
      <c r="I50" s="45">
        <v>8448.2000000000007</v>
      </c>
      <c r="J50" s="47">
        <v>8448.2000000000007</v>
      </c>
      <c r="K50" s="78">
        <v>15298.99</v>
      </c>
      <c r="L50" s="79">
        <v>15058.89</v>
      </c>
      <c r="M50" s="79">
        <v>11103.21</v>
      </c>
      <c r="N50" s="45">
        <v>15959.026231313139</v>
      </c>
      <c r="O50" s="45">
        <v>15675.859175221885</v>
      </c>
      <c r="P50" s="47">
        <v>14838.504480599222</v>
      </c>
      <c r="Q50" s="49">
        <f>Q52-Q48</f>
        <v>7920.1316216216073</v>
      </c>
      <c r="R50" s="50">
        <f t="shared" ref="R50:S50" si="44">R52-R48</f>
        <v>9115.159012841068</v>
      </c>
      <c r="S50" s="50">
        <f t="shared" si="44"/>
        <v>12151.831790476353</v>
      </c>
      <c r="T50" s="50">
        <f t="shared" ref="T50:V50" si="45">T41*T51/100</f>
        <v>11851.607610979498</v>
      </c>
      <c r="U50" s="50">
        <f t="shared" si="45"/>
        <v>7352.1966926308069</v>
      </c>
      <c r="V50" s="50">
        <f t="shared" si="45"/>
        <v>7216.8576148472603</v>
      </c>
      <c r="W50" s="59"/>
    </row>
    <row r="51" spans="1:24" x14ac:dyDescent="0.45">
      <c r="A51" s="57"/>
      <c r="B51" s="42" t="s">
        <v>70</v>
      </c>
      <c r="C51" s="43" t="s">
        <v>30</v>
      </c>
      <c r="D51" s="81">
        <f>D50/D41*100</f>
        <v>0.51272888361330327</v>
      </c>
      <c r="E51" s="82">
        <f t="shared" ref="E51:I51" si="46">E50/E41*100</f>
        <v>2.1746660158998723</v>
      </c>
      <c r="F51" s="82">
        <f t="shared" si="46"/>
        <v>3.075832546965958</v>
      </c>
      <c r="G51" s="82">
        <f t="shared" si="46"/>
        <v>2.7263447043161992</v>
      </c>
      <c r="H51" s="82">
        <f t="shared" si="46"/>
        <v>1.2342701126259423</v>
      </c>
      <c r="I51" s="82">
        <f t="shared" si="46"/>
        <v>1.2999555094177708</v>
      </c>
      <c r="J51" s="51">
        <f>J50/J41*100</f>
        <v>1.2445029493638649</v>
      </c>
      <c r="K51" s="51">
        <f>K50/K41*100</f>
        <v>2.4999997140334425</v>
      </c>
      <c r="L51" s="45">
        <f t="shared" ref="L51:P51" si="47">L50/L41*100</f>
        <v>2.4999996264665483</v>
      </c>
      <c r="M51" s="45">
        <f t="shared" si="47"/>
        <v>1.8999999794653979</v>
      </c>
      <c r="N51" s="45">
        <f t="shared" si="47"/>
        <v>2.800011691822454</v>
      </c>
      <c r="O51" s="45">
        <f t="shared" si="47"/>
        <v>2.8000075591569344</v>
      </c>
      <c r="P51" s="47">
        <f t="shared" si="47"/>
        <v>2.6999982625013024</v>
      </c>
      <c r="Q51" s="49">
        <f>Q50/Q41*100</f>
        <v>1.199999999999998</v>
      </c>
      <c r="R51" s="50">
        <f>R50/R41*100</f>
        <v>1.3999999999999986</v>
      </c>
      <c r="S51" s="50">
        <f t="shared" ref="S51" si="48">S50/S41*100</f>
        <v>1.8999996098425669</v>
      </c>
      <c r="T51" s="50">
        <f t="shared" ref="T51" si="49">S51</f>
        <v>1.8999996098425669</v>
      </c>
      <c r="U51" s="50">
        <f>Q51</f>
        <v>1.199999999999998</v>
      </c>
      <c r="V51" s="50">
        <f>Q51</f>
        <v>1.199999999999998</v>
      </c>
    </row>
    <row r="52" spans="1:24" ht="66" x14ac:dyDescent="0.45">
      <c r="A52" s="57"/>
      <c r="B52" s="13" t="s">
        <v>73</v>
      </c>
      <c r="C52" s="43" t="s">
        <v>20</v>
      </c>
      <c r="D52" s="44">
        <v>69994.100000000006</v>
      </c>
      <c r="E52" s="45">
        <v>86229.28</v>
      </c>
      <c r="F52" s="45">
        <v>76170.8</v>
      </c>
      <c r="G52" s="45">
        <v>90290.3</v>
      </c>
      <c r="H52" s="88">
        <v>77345.06</v>
      </c>
      <c r="I52" s="88">
        <v>73459.600000000006</v>
      </c>
      <c r="J52" s="89">
        <f>J48+J50</f>
        <v>77345.06</v>
      </c>
      <c r="K52" s="90">
        <v>76494.960000000006</v>
      </c>
      <c r="L52" s="88">
        <v>74089.75</v>
      </c>
      <c r="M52" s="88">
        <v>64866.12</v>
      </c>
      <c r="N52" s="88">
        <f t="shared" ref="N52:P52" si="50">N48+N50</f>
        <v>58706.172785848728</v>
      </c>
      <c r="O52" s="88">
        <f t="shared" si="50"/>
        <v>57104.761401217896</v>
      </c>
      <c r="P52" s="89">
        <f t="shared" si="50"/>
        <v>54957.459368335665</v>
      </c>
      <c r="Q52" s="91">
        <f>Q41*Q53/100</f>
        <v>73921.228468468456</v>
      </c>
      <c r="R52" s="92">
        <f t="shared" ref="R52:V52" si="51">R41*R53/100</f>
        <v>72921.272102728602</v>
      </c>
      <c r="S52" s="92">
        <f t="shared" si="51"/>
        <v>70992.292542805604</v>
      </c>
      <c r="T52" s="92">
        <f t="shared" si="51"/>
        <v>64248.201821053954</v>
      </c>
      <c r="U52" s="92">
        <f t="shared" si="51"/>
        <v>62493.671887361976</v>
      </c>
      <c r="V52" s="92">
        <f t="shared" si="51"/>
        <v>60140.480123727262</v>
      </c>
      <c r="W52" s="59"/>
    </row>
    <row r="53" spans="1:24" x14ac:dyDescent="0.45">
      <c r="A53" s="57"/>
      <c r="B53" s="13" t="s">
        <v>74</v>
      </c>
      <c r="C53" s="43" t="s">
        <v>30</v>
      </c>
      <c r="D53" s="44"/>
      <c r="E53" s="45"/>
      <c r="F53" s="45"/>
      <c r="G53" s="45"/>
      <c r="H53" s="88"/>
      <c r="I53" s="88"/>
      <c r="J53" s="89">
        <f>J52/J41*100</f>
        <v>11.393688038721276</v>
      </c>
      <c r="K53" s="90">
        <f>K52/K41*100</f>
        <v>12.500000204261827</v>
      </c>
      <c r="L53" s="88">
        <f t="shared" ref="L53:P53" si="52">L52/L41*100</f>
        <v>12.300000021581933</v>
      </c>
      <c r="M53" s="88">
        <f t="shared" si="52"/>
        <v>11.099999609842564</v>
      </c>
      <c r="N53" s="88">
        <f t="shared" si="52"/>
        <v>10.300000000000017</v>
      </c>
      <c r="O53" s="88">
        <f t="shared" si="52"/>
        <v>10.200000000000001</v>
      </c>
      <c r="P53" s="89">
        <f t="shared" si="52"/>
        <v>10</v>
      </c>
      <c r="Q53" s="91">
        <v>11.2</v>
      </c>
      <c r="R53" s="92">
        <v>11.2</v>
      </c>
      <c r="S53" s="92">
        <f>M53</f>
        <v>11.099999609842564</v>
      </c>
      <c r="T53" s="92">
        <f>N53</f>
        <v>10.300000000000017</v>
      </c>
      <c r="U53" s="92">
        <f>O53</f>
        <v>10.200000000000001</v>
      </c>
      <c r="V53" s="92">
        <f>P53</f>
        <v>10</v>
      </c>
      <c r="X53" s="60"/>
    </row>
    <row r="54" spans="1:24" ht="36.75" x14ac:dyDescent="0.45">
      <c r="A54" s="41" t="s">
        <v>75</v>
      </c>
      <c r="B54" s="42" t="s">
        <v>76</v>
      </c>
      <c r="C54" s="43" t="s">
        <v>20</v>
      </c>
      <c r="D54" s="44">
        <f>D68</f>
        <v>621188.4</v>
      </c>
      <c r="E54" s="45">
        <f t="shared" ref="E54:I54" si="53">E68</f>
        <v>586013.55025999993</v>
      </c>
      <c r="F54" s="45">
        <f t="shared" si="53"/>
        <v>590738.9</v>
      </c>
      <c r="G54" s="45">
        <f t="shared" si="53"/>
        <v>564454.74</v>
      </c>
      <c r="H54" s="45">
        <f t="shared" si="53"/>
        <v>601496.24</v>
      </c>
      <c r="I54" s="45">
        <f t="shared" si="53"/>
        <v>571084</v>
      </c>
      <c r="J54" s="47">
        <f>J68</f>
        <v>601496.24</v>
      </c>
      <c r="K54" s="51">
        <f t="shared" ref="K54:P54" si="54">K41-K48-K50</f>
        <v>535464.71000000008</v>
      </c>
      <c r="L54" s="45">
        <f t="shared" si="54"/>
        <v>528265.93999999994</v>
      </c>
      <c r="M54" s="45">
        <f t="shared" si="54"/>
        <v>519513.35999999993</v>
      </c>
      <c r="N54" s="45">
        <f t="shared" si="54"/>
        <v>511256.66979520593</v>
      </c>
      <c r="O54" s="45">
        <f t="shared" si="54"/>
        <v>502745.84057150653</v>
      </c>
      <c r="P54" s="47">
        <f t="shared" si="54"/>
        <v>494617.13431502099</v>
      </c>
      <c r="Q54" s="49">
        <f>Q68</f>
        <v>586089.74</v>
      </c>
      <c r="R54" s="50">
        <f t="shared" ref="R54:V54" si="55">R68</f>
        <v>578161.51452877687</v>
      </c>
      <c r="S54" s="50">
        <f t="shared" si="55"/>
        <v>568577.93302599073</v>
      </c>
      <c r="T54" s="50">
        <f t="shared" si="55"/>
        <v>559520.74789791543</v>
      </c>
      <c r="U54" s="50">
        <f t="shared" si="55"/>
        <v>550189.38583187305</v>
      </c>
      <c r="V54" s="50">
        <f t="shared" si="55"/>
        <v>541264.32111354545</v>
      </c>
      <c r="W54" s="59"/>
    </row>
    <row r="55" spans="1:24" ht="66" x14ac:dyDescent="0.45">
      <c r="A55" s="41" t="s">
        <v>77</v>
      </c>
      <c r="B55" s="13" t="s">
        <v>78</v>
      </c>
      <c r="C55" s="43" t="s">
        <v>20</v>
      </c>
      <c r="D55" s="44"/>
      <c r="E55" s="45"/>
      <c r="F55" s="46"/>
      <c r="G55" s="46"/>
      <c r="H55" s="52"/>
      <c r="I55" s="52"/>
      <c r="J55" s="53"/>
      <c r="K55" s="54"/>
      <c r="L55" s="52"/>
      <c r="M55" s="52"/>
      <c r="N55" s="52"/>
      <c r="O55" s="52"/>
      <c r="P55" s="53"/>
      <c r="Q55" s="55"/>
      <c r="R55" s="56"/>
      <c r="S55" s="56"/>
      <c r="T55" s="56"/>
      <c r="U55" s="56"/>
      <c r="V55" s="56"/>
    </row>
    <row r="56" spans="1:24" x14ac:dyDescent="0.45">
      <c r="A56" s="41"/>
      <c r="B56" s="13"/>
      <c r="C56" s="43"/>
      <c r="D56" s="44"/>
      <c r="E56" s="45"/>
      <c r="F56" s="46"/>
      <c r="G56" s="46"/>
      <c r="H56" s="52"/>
      <c r="I56" s="52"/>
      <c r="J56" s="53"/>
      <c r="K56" s="54">
        <f>K68</f>
        <v>530320.29499639536</v>
      </c>
      <c r="L56" s="52">
        <f t="shared" ref="L56:P56" si="56">L68</f>
        <v>523148.86529256165</v>
      </c>
      <c r="M56" s="52">
        <f t="shared" si="56"/>
        <v>514477.38134706917</v>
      </c>
      <c r="N56" s="52">
        <f t="shared" si="56"/>
        <v>506283.00376080477</v>
      </c>
      <c r="O56" s="52">
        <f t="shared" si="56"/>
        <v>497840.34394403093</v>
      </c>
      <c r="P56" s="53">
        <f t="shared" si="56"/>
        <v>489765.90361145523</v>
      </c>
      <c r="Q56" s="55"/>
      <c r="R56" s="56"/>
      <c r="S56" s="56"/>
      <c r="T56" s="56"/>
      <c r="U56" s="56"/>
      <c r="V56" s="56"/>
    </row>
    <row r="57" spans="1:24" x14ac:dyDescent="0.45">
      <c r="A57" s="41">
        <v>4</v>
      </c>
      <c r="B57" s="42" t="s">
        <v>79</v>
      </c>
      <c r="C57" s="43"/>
      <c r="D57" s="44"/>
      <c r="E57" s="45"/>
      <c r="F57" s="46"/>
      <c r="G57" s="46"/>
      <c r="H57" s="52"/>
      <c r="I57" s="52"/>
      <c r="J57" s="53"/>
      <c r="K57" s="54"/>
      <c r="L57" s="52"/>
      <c r="M57" s="52"/>
      <c r="N57" s="52"/>
      <c r="O57" s="52"/>
      <c r="P57" s="53"/>
      <c r="Q57" s="55"/>
      <c r="R57" s="56"/>
      <c r="S57" s="56"/>
      <c r="T57" s="56"/>
      <c r="U57" s="56"/>
      <c r="V57" s="56"/>
    </row>
    <row r="58" spans="1:24" ht="36.75" x14ac:dyDescent="0.45">
      <c r="A58" s="41" t="s">
        <v>80</v>
      </c>
      <c r="B58" s="42" t="s">
        <v>81</v>
      </c>
      <c r="C58" s="43" t="s">
        <v>20</v>
      </c>
      <c r="D58" s="44"/>
      <c r="E58" s="45"/>
      <c r="F58" s="45"/>
      <c r="G58" s="46"/>
      <c r="H58" s="45"/>
      <c r="I58" s="45"/>
      <c r="J58" s="47">
        <f>J106</f>
        <v>5628.02</v>
      </c>
      <c r="K58" s="51">
        <f>K106</f>
        <v>5144.4186563059257</v>
      </c>
      <c r="L58" s="45">
        <f t="shared" ref="L58:P58" si="57">L106</f>
        <v>5117.077235990495</v>
      </c>
      <c r="M58" s="45">
        <f t="shared" si="57"/>
        <v>5035.9802168032329</v>
      </c>
      <c r="N58" s="79">
        <f t="shared" si="57"/>
        <v>4973.6660344011598</v>
      </c>
      <c r="O58" s="79">
        <f t="shared" si="57"/>
        <v>4905.4966274756298</v>
      </c>
      <c r="P58" s="93">
        <f t="shared" si="57"/>
        <v>4851.2307035657504</v>
      </c>
      <c r="Q58" s="49">
        <f>Q106</f>
        <v>6009.58</v>
      </c>
      <c r="R58" s="50">
        <f t="shared" ref="R58:V58" si="58">R106</f>
        <v>5977.6404430399925</v>
      </c>
      <c r="S58" s="50">
        <f t="shared" si="58"/>
        <v>5882.9049525740311</v>
      </c>
      <c r="T58" s="50">
        <f t="shared" si="58"/>
        <v>5810.1110978552251</v>
      </c>
      <c r="U58" s="50">
        <f t="shared" si="58"/>
        <v>5730.4773176671833</v>
      </c>
      <c r="V58" s="50">
        <f t="shared" si="58"/>
        <v>5667.0852353352784</v>
      </c>
      <c r="W58" s="59"/>
    </row>
    <row r="59" spans="1:24" ht="36.75" x14ac:dyDescent="0.45">
      <c r="A59" s="41" t="s">
        <v>82</v>
      </c>
      <c r="B59" s="42" t="s">
        <v>69</v>
      </c>
      <c r="C59" s="43" t="s">
        <v>20</v>
      </c>
      <c r="D59" s="44"/>
      <c r="E59" s="45"/>
      <c r="F59" s="46"/>
      <c r="G59" s="46"/>
      <c r="H59" s="52"/>
      <c r="I59" s="52"/>
      <c r="J59" s="53">
        <f>0</f>
        <v>0</v>
      </c>
      <c r="K59" s="54"/>
      <c r="L59" s="52"/>
      <c r="M59" s="52"/>
      <c r="N59" s="52"/>
      <c r="O59" s="52"/>
      <c r="P59" s="53"/>
      <c r="Q59" s="55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9"/>
    </row>
    <row r="60" spans="1:24" x14ac:dyDescent="0.45">
      <c r="A60" s="41"/>
      <c r="B60" s="42" t="s">
        <v>83</v>
      </c>
      <c r="C60" s="43" t="s">
        <v>30</v>
      </c>
      <c r="D60" s="44"/>
      <c r="E60" s="45"/>
      <c r="F60" s="46"/>
      <c r="G60" s="46"/>
      <c r="H60" s="52"/>
      <c r="I60" s="52"/>
      <c r="J60" s="53">
        <v>0</v>
      </c>
      <c r="K60" s="54"/>
      <c r="L60" s="52"/>
      <c r="M60" s="52"/>
      <c r="N60" s="52"/>
      <c r="O60" s="52"/>
      <c r="P60" s="53"/>
      <c r="Q60" s="55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9"/>
    </row>
    <row r="61" spans="1:24" ht="36.75" x14ac:dyDescent="0.45">
      <c r="A61" s="41" t="s">
        <v>84</v>
      </c>
      <c r="B61" s="42" t="s">
        <v>85</v>
      </c>
      <c r="C61" s="43" t="s">
        <v>20</v>
      </c>
      <c r="D61" s="44"/>
      <c r="E61" s="45"/>
      <c r="F61" s="46"/>
      <c r="G61" s="46"/>
      <c r="H61" s="52"/>
      <c r="I61" s="52"/>
      <c r="J61" s="53">
        <v>0</v>
      </c>
      <c r="K61" s="54"/>
      <c r="L61" s="52"/>
      <c r="M61" s="52"/>
      <c r="N61" s="52"/>
      <c r="O61" s="52"/>
      <c r="P61" s="53"/>
      <c r="Q61" s="55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</row>
    <row r="62" spans="1:24" ht="36.75" x14ac:dyDescent="0.45">
      <c r="A62" s="41" t="s">
        <v>86</v>
      </c>
      <c r="B62" s="42" t="s">
        <v>76</v>
      </c>
      <c r="C62" s="43" t="s">
        <v>20</v>
      </c>
      <c r="D62" s="44"/>
      <c r="E62" s="45"/>
      <c r="F62" s="46"/>
      <c r="G62" s="46"/>
      <c r="H62" s="52"/>
      <c r="I62" s="52"/>
      <c r="J62" s="53">
        <f>J58</f>
        <v>5628.02</v>
      </c>
      <c r="K62" s="54"/>
      <c r="L62" s="52"/>
      <c r="M62" s="52"/>
      <c r="N62" s="52"/>
      <c r="O62" s="52"/>
      <c r="P62" s="53"/>
      <c r="Q62" s="55">
        <f>Q58</f>
        <v>6009.58</v>
      </c>
      <c r="R62" s="56">
        <f t="shared" ref="R62:V62" si="59">R58</f>
        <v>5977.6404430399925</v>
      </c>
      <c r="S62" s="56">
        <f t="shared" si="59"/>
        <v>5882.9049525740311</v>
      </c>
      <c r="T62" s="56">
        <f t="shared" si="59"/>
        <v>5810.1110978552251</v>
      </c>
      <c r="U62" s="56">
        <f t="shared" si="59"/>
        <v>5730.4773176671833</v>
      </c>
      <c r="V62" s="56">
        <f t="shared" si="59"/>
        <v>5667.0852353352784</v>
      </c>
    </row>
    <row r="63" spans="1:24" x14ac:dyDescent="0.45">
      <c r="A63" s="41">
        <v>5</v>
      </c>
      <c r="B63" s="42" t="s">
        <v>87</v>
      </c>
      <c r="C63" s="43"/>
      <c r="D63" s="44"/>
      <c r="E63" s="45"/>
      <c r="F63" s="46"/>
      <c r="G63" s="46"/>
      <c r="H63" s="52"/>
      <c r="I63" s="52"/>
      <c r="J63" s="53">
        <v>0</v>
      </c>
      <c r="K63" s="54">
        <v>0</v>
      </c>
      <c r="L63" s="52">
        <v>0</v>
      </c>
      <c r="M63" s="52">
        <v>0</v>
      </c>
      <c r="N63" s="52">
        <v>0</v>
      </c>
      <c r="O63" s="52">
        <v>0</v>
      </c>
      <c r="P63" s="53">
        <v>0</v>
      </c>
      <c r="Q63" s="55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</row>
    <row r="64" spans="1:24" ht="36.75" x14ac:dyDescent="0.45">
      <c r="A64" s="41" t="s">
        <v>88</v>
      </c>
      <c r="B64" s="42" t="s">
        <v>81</v>
      </c>
      <c r="C64" s="43" t="s">
        <v>20</v>
      </c>
      <c r="D64" s="44"/>
      <c r="E64" s="45"/>
      <c r="F64" s="46"/>
      <c r="G64" s="46"/>
      <c r="H64" s="52"/>
      <c r="I64" s="52"/>
      <c r="J64" s="53"/>
      <c r="K64" s="54"/>
      <c r="L64" s="52"/>
      <c r="M64" s="52"/>
      <c r="N64" s="52"/>
      <c r="O64" s="52"/>
      <c r="P64" s="53"/>
      <c r="Q64" s="55"/>
      <c r="R64" s="56"/>
      <c r="S64" s="56"/>
      <c r="T64" s="56"/>
      <c r="U64" s="56"/>
      <c r="V64" s="56"/>
    </row>
    <row r="65" spans="1:24" ht="36.75" x14ac:dyDescent="0.45">
      <c r="A65" s="41" t="s">
        <v>89</v>
      </c>
      <c r="B65" s="42" t="s">
        <v>69</v>
      </c>
      <c r="C65" s="43" t="s">
        <v>20</v>
      </c>
      <c r="D65" s="44"/>
      <c r="E65" s="45"/>
      <c r="F65" s="46"/>
      <c r="G65" s="46"/>
      <c r="H65" s="52"/>
      <c r="I65" s="52"/>
      <c r="J65" s="53"/>
      <c r="K65" s="54"/>
      <c r="L65" s="52"/>
      <c r="M65" s="52"/>
      <c r="N65" s="52"/>
      <c r="O65" s="52"/>
      <c r="P65" s="53"/>
      <c r="Q65" s="55"/>
      <c r="R65" s="56"/>
      <c r="S65" s="56"/>
      <c r="T65" s="56"/>
      <c r="U65" s="56"/>
      <c r="V65" s="56"/>
    </row>
    <row r="66" spans="1:24" ht="36.75" x14ac:dyDescent="0.45">
      <c r="A66" s="41" t="s">
        <v>90</v>
      </c>
      <c r="B66" s="42" t="s">
        <v>85</v>
      </c>
      <c r="C66" s="43" t="s">
        <v>20</v>
      </c>
      <c r="D66" s="44"/>
      <c r="E66" s="45"/>
      <c r="F66" s="46"/>
      <c r="G66" s="46"/>
      <c r="H66" s="52"/>
      <c r="I66" s="52"/>
      <c r="J66" s="53"/>
      <c r="K66" s="54"/>
      <c r="L66" s="52"/>
      <c r="M66" s="52"/>
      <c r="N66" s="52"/>
      <c r="O66" s="52"/>
      <c r="P66" s="53"/>
      <c r="Q66" s="55"/>
      <c r="R66" s="56"/>
      <c r="S66" s="56"/>
      <c r="T66" s="56"/>
      <c r="U66" s="56"/>
      <c r="V66" s="56"/>
    </row>
    <row r="67" spans="1:24" ht="36.75" x14ac:dyDescent="0.45">
      <c r="A67" s="41" t="s">
        <v>91</v>
      </c>
      <c r="B67" s="42" t="s">
        <v>76</v>
      </c>
      <c r="C67" s="43" t="s">
        <v>20</v>
      </c>
      <c r="D67" s="44"/>
      <c r="E67" s="45"/>
      <c r="F67" s="46"/>
      <c r="G67" s="46"/>
      <c r="H67" s="52"/>
      <c r="I67" s="52"/>
      <c r="J67" s="53"/>
      <c r="K67" s="54"/>
      <c r="L67" s="52"/>
      <c r="M67" s="52"/>
      <c r="N67" s="52"/>
      <c r="O67" s="52"/>
      <c r="P67" s="53"/>
      <c r="Q67" s="55"/>
      <c r="R67" s="56"/>
      <c r="S67" s="56"/>
      <c r="T67" s="56"/>
      <c r="U67" s="56"/>
      <c r="V67" s="56"/>
    </row>
    <row r="68" spans="1:24" s="94" customFormat="1" x14ac:dyDescent="0.45">
      <c r="A68" s="41">
        <v>6</v>
      </c>
      <c r="B68" s="42" t="s">
        <v>92</v>
      </c>
      <c r="C68" s="43"/>
      <c r="D68" s="44">
        <v>621188.4</v>
      </c>
      <c r="E68" s="45">
        <v>586013.55025999993</v>
      </c>
      <c r="F68" s="46">
        <v>590738.9</v>
      </c>
      <c r="G68" s="46">
        <v>564454.74</v>
      </c>
      <c r="H68" s="52">
        <v>601496.24</v>
      </c>
      <c r="I68" s="52">
        <v>571084</v>
      </c>
      <c r="J68" s="53">
        <f>J69</f>
        <v>601496.24</v>
      </c>
      <c r="K68" s="54">
        <v>530320.29499639536</v>
      </c>
      <c r="L68" s="52">
        <v>523148.86529256165</v>
      </c>
      <c r="M68" s="52">
        <v>514477.38134706917</v>
      </c>
      <c r="N68" s="52">
        <v>506283.00376080477</v>
      </c>
      <c r="O68" s="52">
        <v>497840.34394403093</v>
      </c>
      <c r="P68" s="53">
        <v>489765.90361145523</v>
      </c>
      <c r="Q68" s="55">
        <f>Q69</f>
        <v>586089.74</v>
      </c>
      <c r="R68" s="56">
        <f t="shared" ref="R68:V68" si="60">R69</f>
        <v>578161.51452877687</v>
      </c>
      <c r="S68" s="56">
        <f t="shared" si="60"/>
        <v>568577.93302599073</v>
      </c>
      <c r="T68" s="56">
        <f t="shared" si="60"/>
        <v>559520.74789791543</v>
      </c>
      <c r="U68" s="56">
        <f t="shared" si="60"/>
        <v>550189.38583187305</v>
      </c>
      <c r="V68" s="56">
        <f t="shared" si="60"/>
        <v>541264.32111354545</v>
      </c>
      <c r="X68" s="7"/>
    </row>
    <row r="69" spans="1:24" s="95" customFormat="1" ht="36.75" x14ac:dyDescent="0.4">
      <c r="A69" s="41" t="s">
        <v>93</v>
      </c>
      <c r="B69" s="42" t="s">
        <v>94</v>
      </c>
      <c r="C69" s="43" t="s">
        <v>20</v>
      </c>
      <c r="D69" s="44">
        <f>D70+D71</f>
        <v>621188.4</v>
      </c>
      <c r="E69" s="45">
        <f t="shared" ref="E69:I69" si="61">E70+E71</f>
        <v>586013.55017200229</v>
      </c>
      <c r="F69" s="45">
        <f t="shared" si="61"/>
        <v>590738.9</v>
      </c>
      <c r="G69" s="45">
        <f t="shared" si="61"/>
        <v>564454.74429499998</v>
      </c>
      <c r="H69" s="45">
        <f t="shared" si="61"/>
        <v>601496.24</v>
      </c>
      <c r="I69" s="45">
        <f t="shared" si="61"/>
        <v>571084</v>
      </c>
      <c r="J69" s="47">
        <f>J114-J106</f>
        <v>601496.24</v>
      </c>
      <c r="K69" s="51">
        <f>K68</f>
        <v>530320.29499639536</v>
      </c>
      <c r="L69" s="45">
        <f t="shared" ref="L69:P69" si="62">L68</f>
        <v>523148.86529256165</v>
      </c>
      <c r="M69" s="45">
        <f t="shared" si="62"/>
        <v>514477.38134706917</v>
      </c>
      <c r="N69" s="45">
        <f t="shared" si="62"/>
        <v>506283.00376080477</v>
      </c>
      <c r="O69" s="45">
        <f t="shared" si="62"/>
        <v>497840.34394403093</v>
      </c>
      <c r="P69" s="47">
        <f t="shared" si="62"/>
        <v>489765.90361145523</v>
      </c>
      <c r="Q69" s="49">
        <f>Q75</f>
        <v>586089.74</v>
      </c>
      <c r="R69" s="50">
        <f t="shared" ref="R69:V69" si="63">R75</f>
        <v>578161.51452877687</v>
      </c>
      <c r="S69" s="50">
        <f t="shared" si="63"/>
        <v>568577.93302599073</v>
      </c>
      <c r="T69" s="50">
        <f t="shared" si="63"/>
        <v>559520.74789791543</v>
      </c>
      <c r="U69" s="50">
        <f t="shared" si="63"/>
        <v>550189.38583187305</v>
      </c>
      <c r="V69" s="50">
        <f t="shared" si="63"/>
        <v>541264.32111354545</v>
      </c>
      <c r="X69" s="96"/>
    </row>
    <row r="70" spans="1:24" s="94" customFormat="1" ht="36.75" x14ac:dyDescent="0.45">
      <c r="A70" s="41" t="s">
        <v>95</v>
      </c>
      <c r="B70" s="42" t="s">
        <v>96</v>
      </c>
      <c r="C70" s="43" t="s">
        <v>20</v>
      </c>
      <c r="D70" s="44">
        <v>589721.08499999996</v>
      </c>
      <c r="E70" s="45">
        <v>552687.90708909347</v>
      </c>
      <c r="F70" s="45">
        <v>566851.75600000005</v>
      </c>
      <c r="G70" s="46">
        <v>533276.91905990499</v>
      </c>
      <c r="H70" s="52">
        <v>583282.5122</v>
      </c>
      <c r="I70" s="52">
        <v>553791.27399999998</v>
      </c>
      <c r="J70" s="53"/>
      <c r="K70" s="54">
        <v>514256.35358681425</v>
      </c>
      <c r="L70" s="52">
        <v>508991.33803279646</v>
      </c>
      <c r="M70" s="52">
        <v>502216.86601416173</v>
      </c>
      <c r="N70" s="52">
        <v>495853.36769698252</v>
      </c>
      <c r="O70" s="52">
        <v>489193.1154862009</v>
      </c>
      <c r="P70" s="53">
        <v>482841.26373104489</v>
      </c>
      <c r="Q70" s="55">
        <f>Q69-Q71</f>
        <v>570025.79859041888</v>
      </c>
      <c r="R70" s="56">
        <f t="shared" ref="R70:U70" si="64">R69-R71</f>
        <v>564003.98726901168</v>
      </c>
      <c r="S70" s="56">
        <f t="shared" si="64"/>
        <v>556317.41769308329</v>
      </c>
      <c r="T70" s="56">
        <f t="shared" si="64"/>
        <v>549091.11183409323</v>
      </c>
      <c r="U70" s="56">
        <f t="shared" si="64"/>
        <v>541542.15737404302</v>
      </c>
      <c r="V70" s="56">
        <f>V69-V71</f>
        <v>534339.68123313505</v>
      </c>
      <c r="X70" s="7"/>
    </row>
    <row r="71" spans="1:24" s="94" customFormat="1" ht="36.75" x14ac:dyDescent="0.45">
      <c r="A71" s="41" t="s">
        <v>97</v>
      </c>
      <c r="B71" s="42" t="s">
        <v>98</v>
      </c>
      <c r="C71" s="43" t="s">
        <v>20</v>
      </c>
      <c r="D71" s="44">
        <v>31467.315000000039</v>
      </c>
      <c r="E71" s="45">
        <v>33325.643082908849</v>
      </c>
      <c r="F71" s="45">
        <v>23887.144000000008</v>
      </c>
      <c r="G71" s="46">
        <v>31177.82523509501</v>
      </c>
      <c r="H71" s="52">
        <v>18213.727800000001</v>
      </c>
      <c r="I71" s="52">
        <v>17292.726000000024</v>
      </c>
      <c r="J71" s="53"/>
      <c r="K71" s="54">
        <f>K69-K70</f>
        <v>16063.941409581108</v>
      </c>
      <c r="L71" s="52">
        <f t="shared" ref="L71:P71" si="65">L69-L70</f>
        <v>14157.527259765193</v>
      </c>
      <c r="M71" s="52">
        <f t="shared" si="65"/>
        <v>12260.515332907438</v>
      </c>
      <c r="N71" s="52">
        <f t="shared" si="65"/>
        <v>10429.636063822254</v>
      </c>
      <c r="O71" s="52">
        <f t="shared" si="65"/>
        <v>8647.2284578300314</v>
      </c>
      <c r="P71" s="53">
        <f t="shared" si="65"/>
        <v>6924.6398804103374</v>
      </c>
      <c r="Q71" s="55">
        <f>K71</f>
        <v>16063.941409581108</v>
      </c>
      <c r="R71" s="56">
        <f t="shared" ref="R71:V71" si="66">L71</f>
        <v>14157.527259765193</v>
      </c>
      <c r="S71" s="56">
        <f t="shared" si="66"/>
        <v>12260.515332907438</v>
      </c>
      <c r="T71" s="56">
        <f t="shared" si="66"/>
        <v>10429.636063822254</v>
      </c>
      <c r="U71" s="56">
        <f t="shared" si="66"/>
        <v>8647.2284578300314</v>
      </c>
      <c r="V71" s="56">
        <f t="shared" si="66"/>
        <v>6924.6398804103374</v>
      </c>
      <c r="X71" s="7"/>
    </row>
    <row r="72" spans="1:24" s="94" customFormat="1" ht="36.75" x14ac:dyDescent="0.45">
      <c r="A72" s="41" t="s">
        <v>99</v>
      </c>
      <c r="B72" s="42" t="s">
        <v>100</v>
      </c>
      <c r="C72" s="43" t="s">
        <v>20</v>
      </c>
      <c r="D72" s="44"/>
      <c r="E72" s="45"/>
      <c r="F72" s="46"/>
      <c r="G72" s="46"/>
      <c r="H72" s="52"/>
      <c r="I72" s="52"/>
      <c r="J72" s="53">
        <v>0</v>
      </c>
      <c r="K72" s="54">
        <v>0</v>
      </c>
      <c r="L72" s="52">
        <v>0</v>
      </c>
      <c r="M72" s="52">
        <v>0</v>
      </c>
      <c r="N72" s="52">
        <v>0</v>
      </c>
      <c r="O72" s="52">
        <v>0</v>
      </c>
      <c r="P72" s="53">
        <v>0</v>
      </c>
      <c r="Q72" s="55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X72" s="7"/>
    </row>
    <row r="73" spans="1:24" s="94" customFormat="1" ht="36.75" x14ac:dyDescent="0.45">
      <c r="A73" s="41" t="s">
        <v>101</v>
      </c>
      <c r="B73" s="42" t="s">
        <v>102</v>
      </c>
      <c r="C73" s="43" t="s">
        <v>20</v>
      </c>
      <c r="D73" s="44"/>
      <c r="E73" s="45"/>
      <c r="F73" s="46"/>
      <c r="G73" s="46"/>
      <c r="H73" s="52"/>
      <c r="I73" s="52"/>
      <c r="J73" s="53">
        <v>0</v>
      </c>
      <c r="K73" s="54">
        <v>0</v>
      </c>
      <c r="L73" s="52">
        <v>0</v>
      </c>
      <c r="M73" s="52">
        <v>0</v>
      </c>
      <c r="N73" s="52">
        <v>0</v>
      </c>
      <c r="O73" s="52">
        <v>0</v>
      </c>
      <c r="P73" s="53">
        <v>0</v>
      </c>
      <c r="Q73" s="55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X73" s="7"/>
    </row>
    <row r="74" spans="1:24" s="94" customFormat="1" ht="36.75" x14ac:dyDescent="0.45">
      <c r="A74" s="41" t="s">
        <v>103</v>
      </c>
      <c r="B74" s="42" t="s">
        <v>104</v>
      </c>
      <c r="C74" s="43" t="s">
        <v>20</v>
      </c>
      <c r="D74" s="44"/>
      <c r="E74" s="45"/>
      <c r="F74" s="46"/>
      <c r="G74" s="46"/>
      <c r="H74" s="52"/>
      <c r="I74" s="52"/>
      <c r="J74" s="53"/>
      <c r="K74" s="54"/>
      <c r="L74" s="52"/>
      <c r="M74" s="52"/>
      <c r="N74" s="52"/>
      <c r="O74" s="52"/>
      <c r="P74" s="53"/>
      <c r="Q74" s="55"/>
      <c r="R74" s="56"/>
      <c r="S74" s="56"/>
      <c r="T74" s="56"/>
      <c r="U74" s="56"/>
      <c r="V74" s="56"/>
      <c r="X74" s="7"/>
    </row>
    <row r="75" spans="1:24" s="95" customFormat="1" ht="36.75" x14ac:dyDescent="0.4">
      <c r="A75" s="41" t="s">
        <v>105</v>
      </c>
      <c r="B75" s="42" t="s">
        <v>106</v>
      </c>
      <c r="C75" s="43" t="s">
        <v>20</v>
      </c>
      <c r="D75" s="44">
        <v>621188.4</v>
      </c>
      <c r="E75" s="45">
        <v>586013.55025999993</v>
      </c>
      <c r="F75" s="45">
        <v>590738.9</v>
      </c>
      <c r="G75" s="45">
        <v>564454.74</v>
      </c>
      <c r="H75" s="45">
        <v>601496.24</v>
      </c>
      <c r="I75" s="45">
        <v>571084</v>
      </c>
      <c r="J75" s="47">
        <f>594646.64+6849.6</f>
        <v>601496.24</v>
      </c>
      <c r="K75" s="51">
        <f t="shared" ref="K75:P75" si="67">K69</f>
        <v>530320.29499639536</v>
      </c>
      <c r="L75" s="45">
        <f t="shared" si="67"/>
        <v>523148.86529256165</v>
      </c>
      <c r="M75" s="45">
        <f t="shared" si="67"/>
        <v>514477.38134706917</v>
      </c>
      <c r="N75" s="45">
        <f t="shared" si="67"/>
        <v>506283.00376080477</v>
      </c>
      <c r="O75" s="45">
        <f t="shared" si="67"/>
        <v>497840.34394403093</v>
      </c>
      <c r="P75" s="47">
        <f t="shared" si="67"/>
        <v>489765.90361145523</v>
      </c>
      <c r="Q75" s="49">
        <f>Q100</f>
        <v>586089.74</v>
      </c>
      <c r="R75" s="50">
        <f t="shared" ref="R75:U75" si="68">R100</f>
        <v>578161.51452877687</v>
      </c>
      <c r="S75" s="50">
        <f t="shared" si="68"/>
        <v>568577.93302599073</v>
      </c>
      <c r="T75" s="50">
        <f t="shared" si="68"/>
        <v>559520.74789791543</v>
      </c>
      <c r="U75" s="50">
        <f t="shared" si="68"/>
        <v>550189.38583187305</v>
      </c>
      <c r="V75" s="50">
        <f>V100</f>
        <v>541264.32111354545</v>
      </c>
      <c r="X75" s="96"/>
    </row>
    <row r="76" spans="1:24" s="95" customFormat="1" ht="36.75" x14ac:dyDescent="0.4">
      <c r="A76" s="41" t="s">
        <v>107</v>
      </c>
      <c r="B76" s="13" t="s">
        <v>108</v>
      </c>
      <c r="C76" s="43" t="s">
        <v>20</v>
      </c>
      <c r="D76" s="44">
        <f>D77+D78+D79+D80+D81+D82+D83+D84+D85+D86+D87+D88+D89+D90+D91+D92+D93+D94+D95+D96+D97</f>
        <v>26356.362358999999</v>
      </c>
      <c r="E76" s="45">
        <f t="shared" ref="E76:I76" si="69">E77+E78+E79+E80+E81+E82+E83+E84+E85+E86+E87+E88+E89+E90+E91+E92+E93+E94+E95+E96+E97</f>
        <v>25122.738358999995</v>
      </c>
      <c r="F76" s="45">
        <f t="shared" si="69"/>
        <v>22508.569485</v>
      </c>
      <c r="G76" s="45">
        <f t="shared" si="69"/>
        <v>21704.329484999998</v>
      </c>
      <c r="H76" s="45">
        <f t="shared" si="69"/>
        <v>14134.412515</v>
      </c>
      <c r="I76" s="45">
        <f t="shared" si="69"/>
        <v>14134.412515</v>
      </c>
      <c r="J76" s="47"/>
      <c r="K76" s="51">
        <f>K77+K78+K79+K80+K81+K82+K83+K84+K85+K86+K87+K88+K89+K90+K91+K92+K93+K94+K95+K96+K97</f>
        <v>13566.785198365451</v>
      </c>
      <c r="L76" s="45">
        <f t="shared" ref="L76:P76" si="70">L77+L78+L79+L80+L81+L82+L83+L84+L85+L86+L87+L88+L89+L90+L91+L92+L93+L94+L95+L96+L97</f>
        <v>13534.812514999998</v>
      </c>
      <c r="M76" s="45">
        <f t="shared" si="70"/>
        <v>13534.812514999998</v>
      </c>
      <c r="N76" s="45">
        <f t="shared" si="70"/>
        <v>13534.812514999998</v>
      </c>
      <c r="O76" s="45">
        <f t="shared" si="70"/>
        <v>13534.812514999998</v>
      </c>
      <c r="P76" s="47">
        <f t="shared" si="70"/>
        <v>13534.812514999998</v>
      </c>
      <c r="Q76" s="49">
        <f>Q77+Q78+Q79+Q80+Q81+Q82+Q83+Q84+Q85+Q86+Q87+Q88+Q89+Q90+Q91+Q92+Q93+Q94+Q95+Q96</f>
        <v>16642.0023</v>
      </c>
      <c r="R76" s="50">
        <f t="shared" ref="R76:V76" si="71">R77+R78+R79+R80+R81+R82+R83+R84+R85+R86+R87+R88+R89+R90+R91+R92+R93+R94+R95+R96</f>
        <v>16645.652300000002</v>
      </c>
      <c r="S76" s="50">
        <f t="shared" si="71"/>
        <v>16645.652300000002</v>
      </c>
      <c r="T76" s="50">
        <f t="shared" si="71"/>
        <v>16645.652300000002</v>
      </c>
      <c r="U76" s="50">
        <f t="shared" si="71"/>
        <v>16645.652300000002</v>
      </c>
      <c r="V76" s="50">
        <f t="shared" si="71"/>
        <v>16645.652300000002</v>
      </c>
      <c r="X76" s="96"/>
    </row>
    <row r="77" spans="1:24" s="94" customFormat="1" x14ac:dyDescent="0.45">
      <c r="A77" s="41" t="s">
        <v>109</v>
      </c>
      <c r="B77" s="42" t="s">
        <v>110</v>
      </c>
      <c r="C77" s="43" t="s">
        <v>111</v>
      </c>
      <c r="D77" s="44">
        <v>58.864916999999998</v>
      </c>
      <c r="E77" s="45">
        <v>58.864916999999998</v>
      </c>
      <c r="F77" s="45">
        <v>43.918312</v>
      </c>
      <c r="G77" s="46">
        <v>43.918312</v>
      </c>
      <c r="H77" s="45">
        <v>34.917000000000002</v>
      </c>
      <c r="I77" s="52">
        <v>34.917000000000002</v>
      </c>
      <c r="J77" s="53"/>
      <c r="K77" s="54">
        <v>34.917000000000002</v>
      </c>
      <c r="L77" s="52">
        <v>34.917000000000002</v>
      </c>
      <c r="M77" s="52">
        <v>34.917000000000002</v>
      </c>
      <c r="N77" s="52">
        <v>34.917000000000002</v>
      </c>
      <c r="O77" s="52">
        <v>34.917000000000002</v>
      </c>
      <c r="P77" s="53">
        <v>34.917000000000002</v>
      </c>
      <c r="Q77" s="55">
        <v>74.11</v>
      </c>
      <c r="R77" s="56">
        <v>77.760000000000005</v>
      </c>
      <c r="S77" s="56">
        <v>77.760000000000005</v>
      </c>
      <c r="T77" s="56">
        <v>77.760000000000005</v>
      </c>
      <c r="U77" s="56">
        <v>77.760000000000005</v>
      </c>
      <c r="V77" s="56">
        <v>77.760000000000005</v>
      </c>
      <c r="X77" s="7"/>
    </row>
    <row r="78" spans="1:24" s="94" customFormat="1" x14ac:dyDescent="0.45">
      <c r="A78" s="41" t="s">
        <v>112</v>
      </c>
      <c r="B78" s="42" t="s">
        <v>113</v>
      </c>
      <c r="C78" s="43" t="s">
        <v>111</v>
      </c>
      <c r="D78" s="44">
        <v>138.06932399999999</v>
      </c>
      <c r="E78" s="45">
        <v>138.06932399999999</v>
      </c>
      <c r="F78" s="45">
        <v>127.611</v>
      </c>
      <c r="G78" s="46">
        <v>127.611</v>
      </c>
      <c r="H78" s="45">
        <v>61.1</v>
      </c>
      <c r="I78" s="52">
        <v>61.1</v>
      </c>
      <c r="J78" s="53"/>
      <c r="K78" s="54">
        <v>61.1</v>
      </c>
      <c r="L78" s="52">
        <v>61.1</v>
      </c>
      <c r="M78" s="52">
        <v>61.1</v>
      </c>
      <c r="N78" s="52">
        <v>61.1</v>
      </c>
      <c r="O78" s="52">
        <v>61.1</v>
      </c>
      <c r="P78" s="53">
        <v>61.1</v>
      </c>
      <c r="Q78" s="55">
        <v>146.71</v>
      </c>
      <c r="R78" s="56">
        <v>146.71</v>
      </c>
      <c r="S78" s="56">
        <v>146.71</v>
      </c>
      <c r="T78" s="56">
        <v>146.71</v>
      </c>
      <c r="U78" s="56">
        <v>146.71</v>
      </c>
      <c r="V78" s="56">
        <v>146.71</v>
      </c>
      <c r="X78" s="7"/>
    </row>
    <row r="79" spans="1:24" s="94" customFormat="1" x14ac:dyDescent="0.45">
      <c r="A79" s="41" t="s">
        <v>114</v>
      </c>
      <c r="B79" s="42" t="s">
        <v>115</v>
      </c>
      <c r="C79" s="43" t="s">
        <v>111</v>
      </c>
      <c r="D79" s="44">
        <v>0.21099999999999999</v>
      </c>
      <c r="E79" s="45">
        <v>0.21099999999999999</v>
      </c>
      <c r="F79" s="45">
        <v>0.315</v>
      </c>
      <c r="G79" s="46">
        <v>0.315</v>
      </c>
      <c r="H79" s="45">
        <v>0.13700000000000001</v>
      </c>
      <c r="I79" s="52">
        <v>0.13700000000000001</v>
      </c>
      <c r="J79" s="53"/>
      <c r="K79" s="54">
        <v>0.13700000000000001</v>
      </c>
      <c r="L79" s="52">
        <v>0.13700000000000001</v>
      </c>
      <c r="M79" s="52">
        <v>0.13700000000000001</v>
      </c>
      <c r="N79" s="52">
        <v>0.13700000000000001</v>
      </c>
      <c r="O79" s="52">
        <v>0.13700000000000001</v>
      </c>
      <c r="P79" s="53">
        <v>0.13700000000000001</v>
      </c>
      <c r="Q79" s="55">
        <v>7.6959999999999997</v>
      </c>
      <c r="R79" s="56">
        <v>7.6959999999999997</v>
      </c>
      <c r="S79" s="56">
        <v>7.6959999999999997</v>
      </c>
      <c r="T79" s="56">
        <v>7.6959999999999997</v>
      </c>
      <c r="U79" s="56">
        <v>7.6959999999999997</v>
      </c>
      <c r="V79" s="56">
        <v>7.6959999999999997</v>
      </c>
      <c r="X79" s="7"/>
    </row>
    <row r="80" spans="1:24" s="94" customFormat="1" x14ac:dyDescent="0.45">
      <c r="A80" s="41" t="s">
        <v>116</v>
      </c>
      <c r="B80" s="42" t="s">
        <v>117</v>
      </c>
      <c r="C80" s="43" t="s">
        <v>111</v>
      </c>
      <c r="D80" s="44">
        <v>716.70499999999993</v>
      </c>
      <c r="E80" s="45">
        <v>716.70499999999993</v>
      </c>
      <c r="F80" s="45">
        <v>676.91561999999999</v>
      </c>
      <c r="G80" s="46">
        <v>676.91561999999999</v>
      </c>
      <c r="H80" s="45">
        <v>333.76</v>
      </c>
      <c r="I80" s="52">
        <v>333.76</v>
      </c>
      <c r="J80" s="53"/>
      <c r="K80" s="54">
        <v>333.76</v>
      </c>
      <c r="L80" s="52">
        <v>333.76</v>
      </c>
      <c r="M80" s="52">
        <v>333.76</v>
      </c>
      <c r="N80" s="52">
        <v>333.76</v>
      </c>
      <c r="O80" s="52">
        <v>333.76</v>
      </c>
      <c r="P80" s="53">
        <v>333.76</v>
      </c>
      <c r="Q80" s="55">
        <v>621.79</v>
      </c>
      <c r="R80" s="56">
        <v>621.79</v>
      </c>
      <c r="S80" s="56">
        <v>621.79</v>
      </c>
      <c r="T80" s="56">
        <v>621.79</v>
      </c>
      <c r="U80" s="56">
        <v>621.79</v>
      </c>
      <c r="V80" s="56">
        <v>621.79</v>
      </c>
      <c r="X80" s="7"/>
    </row>
    <row r="81" spans="1:24" s="94" customFormat="1" ht="66" x14ac:dyDescent="0.45">
      <c r="A81" s="41" t="s">
        <v>118</v>
      </c>
      <c r="B81" s="13" t="s">
        <v>119</v>
      </c>
      <c r="C81" s="43" t="s">
        <v>111</v>
      </c>
      <c r="D81" s="44">
        <v>495.59500000000003</v>
      </c>
      <c r="E81" s="45">
        <v>495.59500000000003</v>
      </c>
      <c r="F81" s="45">
        <v>516.28221600000006</v>
      </c>
      <c r="G81" s="46">
        <v>516.28221600000006</v>
      </c>
      <c r="H81" s="45">
        <v>254.29</v>
      </c>
      <c r="I81" s="52">
        <v>254.29</v>
      </c>
      <c r="J81" s="53"/>
      <c r="K81" s="54">
        <v>254.29</v>
      </c>
      <c r="L81" s="52">
        <v>254.29</v>
      </c>
      <c r="M81" s="52">
        <v>254.29</v>
      </c>
      <c r="N81" s="52">
        <v>254.29</v>
      </c>
      <c r="O81" s="52">
        <v>254.29</v>
      </c>
      <c r="P81" s="53">
        <v>254.29</v>
      </c>
      <c r="Q81" s="55">
        <v>492.58</v>
      </c>
      <c r="R81" s="56">
        <v>492.58</v>
      </c>
      <c r="S81" s="56">
        <v>492.58</v>
      </c>
      <c r="T81" s="56">
        <v>492.58</v>
      </c>
      <c r="U81" s="56">
        <v>492.58</v>
      </c>
      <c r="V81" s="56">
        <v>492.58</v>
      </c>
      <c r="X81" s="7"/>
    </row>
    <row r="82" spans="1:24" s="94" customFormat="1" x14ac:dyDescent="0.45">
      <c r="A82" s="41" t="s">
        <v>120</v>
      </c>
      <c r="B82" s="42" t="s">
        <v>121</v>
      </c>
      <c r="C82" s="43" t="s">
        <v>111</v>
      </c>
      <c r="D82" s="44">
        <v>38.5685</v>
      </c>
      <c r="E82" s="45">
        <v>38.5685</v>
      </c>
      <c r="F82" s="45">
        <v>38.148000000000003</v>
      </c>
      <c r="G82" s="46">
        <v>38.148000000000003</v>
      </c>
      <c r="H82" s="45">
        <v>18.52786</v>
      </c>
      <c r="I82" s="52">
        <v>18.52786</v>
      </c>
      <c r="J82" s="53"/>
      <c r="K82" s="54">
        <v>18.52786</v>
      </c>
      <c r="L82" s="52">
        <v>18.52786</v>
      </c>
      <c r="M82" s="52">
        <v>18.52786</v>
      </c>
      <c r="N82" s="52">
        <v>18.52786</v>
      </c>
      <c r="O82" s="52">
        <v>18.52786</v>
      </c>
      <c r="P82" s="53">
        <v>18.52786</v>
      </c>
      <c r="Q82" s="55">
        <v>39.06</v>
      </c>
      <c r="R82" s="56">
        <v>39.06</v>
      </c>
      <c r="S82" s="56">
        <v>39.06</v>
      </c>
      <c r="T82" s="56">
        <v>39.06</v>
      </c>
      <c r="U82" s="56">
        <v>39.06</v>
      </c>
      <c r="V82" s="56">
        <v>39.06</v>
      </c>
      <c r="X82" s="7"/>
    </row>
    <row r="83" spans="1:24" s="94" customFormat="1" x14ac:dyDescent="0.45">
      <c r="A83" s="41" t="s">
        <v>122</v>
      </c>
      <c r="B83" s="42" t="s">
        <v>123</v>
      </c>
      <c r="C83" s="43" t="s">
        <v>111</v>
      </c>
      <c r="D83" s="44">
        <v>0.06</v>
      </c>
      <c r="E83" s="45">
        <v>0.06</v>
      </c>
      <c r="F83" s="45">
        <v>8.0226000000000006E-2</v>
      </c>
      <c r="G83" s="46">
        <v>8.0226000000000006E-2</v>
      </c>
      <c r="H83" s="45">
        <v>0.29899999999999999</v>
      </c>
      <c r="I83" s="52">
        <v>0.29899999999999999</v>
      </c>
      <c r="J83" s="53"/>
      <c r="K83" s="54">
        <v>0.29899999999999999</v>
      </c>
      <c r="L83" s="52">
        <v>0.29899999999999999</v>
      </c>
      <c r="M83" s="52">
        <v>0.29899999999999999</v>
      </c>
      <c r="N83" s="52">
        <v>0.29899999999999999</v>
      </c>
      <c r="O83" s="52">
        <v>0.29899999999999999</v>
      </c>
      <c r="P83" s="53">
        <v>0.29899999999999999</v>
      </c>
      <c r="Q83" s="55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X83" s="7"/>
    </row>
    <row r="84" spans="1:24" s="94" customFormat="1" x14ac:dyDescent="0.45">
      <c r="A84" s="41" t="s">
        <v>124</v>
      </c>
      <c r="B84" s="42" t="s">
        <v>125</v>
      </c>
      <c r="C84" s="43" t="s">
        <v>111</v>
      </c>
      <c r="D84" s="44">
        <v>104.050568</v>
      </c>
      <c r="E84" s="45">
        <v>104.050568</v>
      </c>
      <c r="F84" s="45">
        <v>108.203045</v>
      </c>
      <c r="G84" s="46">
        <v>108.203045</v>
      </c>
      <c r="H84" s="45">
        <v>2.2548319999999951</v>
      </c>
      <c r="I84" s="52">
        <v>2.2548319999999951</v>
      </c>
      <c r="J84" s="53"/>
      <c r="K84" s="54">
        <v>2.2548319999999951</v>
      </c>
      <c r="L84" s="52">
        <v>2.2548319999999951</v>
      </c>
      <c r="M84" s="52">
        <v>2.2548319999999951</v>
      </c>
      <c r="N84" s="52">
        <v>2.2548319999999951</v>
      </c>
      <c r="O84" s="52">
        <v>2.2548319999999951</v>
      </c>
      <c r="P84" s="53">
        <v>2.2548319999999951</v>
      </c>
      <c r="Q84" s="55">
        <v>64.11</v>
      </c>
      <c r="R84" s="56">
        <v>64.11</v>
      </c>
      <c r="S84" s="56">
        <v>64.11</v>
      </c>
      <c r="T84" s="56">
        <v>64.11</v>
      </c>
      <c r="U84" s="56">
        <v>64.11</v>
      </c>
      <c r="V84" s="56">
        <v>64.11</v>
      </c>
      <c r="X84" s="7"/>
    </row>
    <row r="85" spans="1:24" s="94" customFormat="1" x14ac:dyDescent="0.45">
      <c r="A85" s="41" t="s">
        <v>126</v>
      </c>
      <c r="B85" s="42" t="s">
        <v>127</v>
      </c>
      <c r="C85" s="43" t="s">
        <v>111</v>
      </c>
      <c r="D85" s="44">
        <v>51.994</v>
      </c>
      <c r="E85" s="45">
        <v>51.994</v>
      </c>
      <c r="F85" s="45">
        <v>48.811</v>
      </c>
      <c r="G85" s="46">
        <v>48.811</v>
      </c>
      <c r="H85" s="45">
        <v>23.486000000000001</v>
      </c>
      <c r="I85" s="52">
        <v>23.486000000000001</v>
      </c>
      <c r="J85" s="53"/>
      <c r="K85" s="54">
        <v>23.486000000000001</v>
      </c>
      <c r="L85" s="52">
        <v>23.486000000000001</v>
      </c>
      <c r="M85" s="52">
        <v>23.486000000000001</v>
      </c>
      <c r="N85" s="52">
        <v>23.486000000000001</v>
      </c>
      <c r="O85" s="52">
        <v>23.486000000000001</v>
      </c>
      <c r="P85" s="53">
        <v>23.486000000000001</v>
      </c>
      <c r="Q85" s="55">
        <v>51.99</v>
      </c>
      <c r="R85" s="56">
        <v>51.99</v>
      </c>
      <c r="S85" s="56">
        <v>51.99</v>
      </c>
      <c r="T85" s="56">
        <v>51.99</v>
      </c>
      <c r="U85" s="56">
        <v>51.99</v>
      </c>
      <c r="V85" s="56">
        <v>51.99</v>
      </c>
      <c r="X85" s="7"/>
    </row>
    <row r="86" spans="1:24" s="94" customFormat="1" x14ac:dyDescent="0.45">
      <c r="A86" s="41" t="s">
        <v>128</v>
      </c>
      <c r="B86" s="42" t="s">
        <v>129</v>
      </c>
      <c r="C86" s="43" t="s">
        <v>111</v>
      </c>
      <c r="D86" s="44">
        <v>0</v>
      </c>
      <c r="E86" s="45">
        <v>0</v>
      </c>
      <c r="F86" s="45">
        <v>0</v>
      </c>
      <c r="G86" s="46">
        <v>0</v>
      </c>
      <c r="H86" s="45">
        <v>0</v>
      </c>
      <c r="I86" s="52">
        <v>0</v>
      </c>
      <c r="J86" s="53"/>
      <c r="K86" s="54">
        <v>0</v>
      </c>
      <c r="L86" s="52">
        <v>0</v>
      </c>
      <c r="M86" s="52">
        <v>0</v>
      </c>
      <c r="N86" s="52">
        <v>0</v>
      </c>
      <c r="O86" s="52">
        <v>0</v>
      </c>
      <c r="P86" s="53">
        <v>0</v>
      </c>
      <c r="Q86" s="55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X86" s="7"/>
    </row>
    <row r="87" spans="1:24" s="94" customFormat="1" x14ac:dyDescent="0.45">
      <c r="A87" s="41" t="s">
        <v>130</v>
      </c>
      <c r="B87" s="42" t="s">
        <v>131</v>
      </c>
      <c r="C87" s="43" t="s">
        <v>111</v>
      </c>
      <c r="D87" s="44">
        <v>768.72272099999998</v>
      </c>
      <c r="E87" s="45">
        <v>768.72272099999998</v>
      </c>
      <c r="F87" s="45">
        <v>641.12619000000007</v>
      </c>
      <c r="G87" s="46">
        <v>641.12619000000007</v>
      </c>
      <c r="H87" s="45">
        <v>242.569805</v>
      </c>
      <c r="I87" s="52">
        <v>242.569805</v>
      </c>
      <c r="J87" s="53"/>
      <c r="K87" s="54">
        <v>242.569805</v>
      </c>
      <c r="L87" s="52">
        <v>242.569805</v>
      </c>
      <c r="M87" s="52">
        <v>242.569805</v>
      </c>
      <c r="N87" s="52">
        <v>242.569805</v>
      </c>
      <c r="O87" s="52">
        <v>242.569805</v>
      </c>
      <c r="P87" s="53">
        <v>242.569805</v>
      </c>
      <c r="Q87" s="55">
        <v>729.96</v>
      </c>
      <c r="R87" s="56">
        <v>729.96</v>
      </c>
      <c r="S87" s="56">
        <v>729.96</v>
      </c>
      <c r="T87" s="56">
        <v>729.96</v>
      </c>
      <c r="U87" s="56">
        <v>729.96</v>
      </c>
      <c r="V87" s="56">
        <v>729.96</v>
      </c>
      <c r="X87" s="7"/>
    </row>
    <row r="88" spans="1:24" s="94" customFormat="1" x14ac:dyDescent="0.45">
      <c r="A88" s="41" t="s">
        <v>132</v>
      </c>
      <c r="B88" s="42" t="s">
        <v>133</v>
      </c>
      <c r="C88" s="43" t="s">
        <v>111</v>
      </c>
      <c r="D88" s="44">
        <v>728.70361700000001</v>
      </c>
      <c r="E88" s="45">
        <v>728.70361700000001</v>
      </c>
      <c r="F88" s="45">
        <v>396.90375900000004</v>
      </c>
      <c r="G88" s="46">
        <v>396.90375900000004</v>
      </c>
      <c r="H88" s="45">
        <v>173.746883</v>
      </c>
      <c r="I88" s="52">
        <v>173.746883</v>
      </c>
      <c r="J88" s="53"/>
      <c r="K88" s="54">
        <v>173.746883</v>
      </c>
      <c r="L88" s="52">
        <v>173.746883</v>
      </c>
      <c r="M88" s="52">
        <v>173.746883</v>
      </c>
      <c r="N88" s="52">
        <v>173.746883</v>
      </c>
      <c r="O88" s="52">
        <v>173.746883</v>
      </c>
      <c r="P88" s="53">
        <v>173.746883</v>
      </c>
      <c r="Q88" s="55">
        <v>529.29999999999995</v>
      </c>
      <c r="R88" s="56">
        <v>529.29999999999995</v>
      </c>
      <c r="S88" s="56">
        <v>529.29999999999995</v>
      </c>
      <c r="T88" s="56">
        <v>529.29999999999995</v>
      </c>
      <c r="U88" s="56">
        <v>529.29999999999995</v>
      </c>
      <c r="V88" s="56">
        <v>529.29999999999995</v>
      </c>
      <c r="X88" s="7"/>
    </row>
    <row r="89" spans="1:24" s="94" customFormat="1" x14ac:dyDescent="0.45">
      <c r="A89" s="41" t="s">
        <v>134</v>
      </c>
      <c r="B89" s="42" t="s">
        <v>135</v>
      </c>
      <c r="C89" s="43" t="s">
        <v>111</v>
      </c>
      <c r="D89" s="44">
        <v>2.339</v>
      </c>
      <c r="E89" s="45">
        <v>2.339</v>
      </c>
      <c r="F89" s="45">
        <v>16.803000000000001</v>
      </c>
      <c r="G89" s="46">
        <v>16.803000000000001</v>
      </c>
      <c r="H89" s="45">
        <v>15.944000000000001</v>
      </c>
      <c r="I89" s="52">
        <v>15.944000000000001</v>
      </c>
      <c r="J89" s="53"/>
      <c r="K89" s="54">
        <v>15.944000000000001</v>
      </c>
      <c r="L89" s="52">
        <v>15.944000000000001</v>
      </c>
      <c r="M89" s="52">
        <v>15.944000000000001</v>
      </c>
      <c r="N89" s="52">
        <v>15.944000000000001</v>
      </c>
      <c r="O89" s="52">
        <v>15.944000000000001</v>
      </c>
      <c r="P89" s="53">
        <v>15.944000000000001</v>
      </c>
      <c r="Q89" s="55">
        <v>47.72</v>
      </c>
      <c r="R89" s="56">
        <v>47.72</v>
      </c>
      <c r="S89" s="56">
        <v>47.72</v>
      </c>
      <c r="T89" s="56">
        <v>47.72</v>
      </c>
      <c r="U89" s="56">
        <v>47.72</v>
      </c>
      <c r="V89" s="56">
        <v>47.72</v>
      </c>
      <c r="X89" s="7"/>
    </row>
    <row r="90" spans="1:24" s="94" customFormat="1" x14ac:dyDescent="0.45">
      <c r="A90" s="41" t="s">
        <v>136</v>
      </c>
      <c r="B90" s="42" t="s">
        <v>137</v>
      </c>
      <c r="C90" s="43" t="s">
        <v>111</v>
      </c>
      <c r="D90" s="44">
        <v>282.15797900000001</v>
      </c>
      <c r="E90" s="45">
        <v>282.15797900000001</v>
      </c>
      <c r="F90" s="45">
        <v>272.40445</v>
      </c>
      <c r="G90" s="46">
        <v>272.40445</v>
      </c>
      <c r="H90" s="45">
        <v>119.52630000000001</v>
      </c>
      <c r="I90" s="52">
        <v>119.52630000000001</v>
      </c>
      <c r="J90" s="53"/>
      <c r="K90" s="54">
        <v>119.52630000000001</v>
      </c>
      <c r="L90" s="52">
        <v>119.52630000000001</v>
      </c>
      <c r="M90" s="52">
        <v>119.52630000000001</v>
      </c>
      <c r="N90" s="52">
        <v>119.52630000000001</v>
      </c>
      <c r="O90" s="52">
        <v>119.52630000000001</v>
      </c>
      <c r="P90" s="53">
        <v>119.52630000000001</v>
      </c>
      <c r="Q90" s="55">
        <f>K90</f>
        <v>119.52630000000001</v>
      </c>
      <c r="R90" s="56">
        <f t="shared" ref="R90:V90" si="72">L90</f>
        <v>119.52630000000001</v>
      </c>
      <c r="S90" s="56">
        <f t="shared" si="72"/>
        <v>119.52630000000001</v>
      </c>
      <c r="T90" s="56">
        <f t="shared" si="72"/>
        <v>119.52630000000001</v>
      </c>
      <c r="U90" s="56">
        <f t="shared" si="72"/>
        <v>119.52630000000001</v>
      </c>
      <c r="V90" s="56">
        <f t="shared" si="72"/>
        <v>119.52630000000001</v>
      </c>
      <c r="X90" s="7"/>
    </row>
    <row r="91" spans="1:24" s="94" customFormat="1" x14ac:dyDescent="0.45">
      <c r="A91" s="41" t="s">
        <v>138</v>
      </c>
      <c r="B91" s="42" t="s">
        <v>139</v>
      </c>
      <c r="C91" s="43" t="s">
        <v>111</v>
      </c>
      <c r="D91" s="44">
        <v>2547.5939889999995</v>
      </c>
      <c r="E91" s="45">
        <v>2547.5939889999995</v>
      </c>
      <c r="F91" s="45">
        <v>2497.5956270000001</v>
      </c>
      <c r="G91" s="46">
        <v>2497.5956270000001</v>
      </c>
      <c r="H91" s="45">
        <v>1551.1159819999998</v>
      </c>
      <c r="I91" s="52">
        <v>1551.1159819999998</v>
      </c>
      <c r="J91" s="53"/>
      <c r="K91" s="54">
        <v>1551.1159819999998</v>
      </c>
      <c r="L91" s="52">
        <v>1551.1159819999998</v>
      </c>
      <c r="M91" s="52">
        <v>1551.1159819999998</v>
      </c>
      <c r="N91" s="52">
        <v>1551.1159819999998</v>
      </c>
      <c r="O91" s="52">
        <v>1551.1159819999998</v>
      </c>
      <c r="P91" s="53">
        <v>1551.1159819999998</v>
      </c>
      <c r="Q91" s="55">
        <v>3185.26</v>
      </c>
      <c r="R91" s="56">
        <v>3185.26</v>
      </c>
      <c r="S91" s="56">
        <v>3185.26</v>
      </c>
      <c r="T91" s="56">
        <v>3185.26</v>
      </c>
      <c r="U91" s="56">
        <v>3185.26</v>
      </c>
      <c r="V91" s="56">
        <v>3185.26</v>
      </c>
      <c r="X91" s="7"/>
    </row>
    <row r="92" spans="1:24" s="94" customFormat="1" x14ac:dyDescent="0.45">
      <c r="A92" s="41" t="s">
        <v>140</v>
      </c>
      <c r="B92" s="42" t="s">
        <v>141</v>
      </c>
      <c r="C92" s="43" t="s">
        <v>111</v>
      </c>
      <c r="D92" s="44">
        <v>10678.422493</v>
      </c>
      <c r="E92" s="45">
        <v>10678.422493</v>
      </c>
      <c r="F92" s="45">
        <v>8389.0711350000001</v>
      </c>
      <c r="G92" s="46">
        <v>8389.0711350000001</v>
      </c>
      <c r="H92" s="45">
        <v>3767.6592129999999</v>
      </c>
      <c r="I92" s="52">
        <v>3767.6592129999999</v>
      </c>
      <c r="J92" s="53"/>
      <c r="K92" s="54">
        <v>3767.6592129999999</v>
      </c>
      <c r="L92" s="52">
        <v>3767.6592129999999</v>
      </c>
      <c r="M92" s="52">
        <v>3767.6592129999999</v>
      </c>
      <c r="N92" s="52">
        <v>3767.6592129999999</v>
      </c>
      <c r="O92" s="52">
        <v>3767.6592129999999</v>
      </c>
      <c r="P92" s="53">
        <v>3767.6592129999999</v>
      </c>
      <c r="Q92" s="55">
        <v>9929.76</v>
      </c>
      <c r="R92" s="56">
        <v>9929.76</v>
      </c>
      <c r="S92" s="56">
        <v>9929.76</v>
      </c>
      <c r="T92" s="56">
        <v>9929.76</v>
      </c>
      <c r="U92" s="56">
        <v>9929.76</v>
      </c>
      <c r="V92" s="56">
        <v>9929.76</v>
      </c>
      <c r="X92" s="7"/>
    </row>
    <row r="93" spans="1:24" s="94" customFormat="1" x14ac:dyDescent="0.45">
      <c r="A93" s="41" t="s">
        <v>142</v>
      </c>
      <c r="B93" s="42" t="s">
        <v>143</v>
      </c>
      <c r="C93" s="43" t="s">
        <v>111</v>
      </c>
      <c r="D93" s="44">
        <v>493.904</v>
      </c>
      <c r="E93" s="45">
        <v>493.904</v>
      </c>
      <c r="F93" s="45">
        <v>394.24829</v>
      </c>
      <c r="G93" s="46">
        <v>394.24829</v>
      </c>
      <c r="H93" s="45">
        <v>627.23658999999998</v>
      </c>
      <c r="I93" s="52">
        <v>627.23658999999998</v>
      </c>
      <c r="J93" s="53"/>
      <c r="K93" s="54">
        <v>627.23658999999998</v>
      </c>
      <c r="L93" s="52">
        <v>627.23658999999998</v>
      </c>
      <c r="M93" s="52">
        <v>627.23658999999998</v>
      </c>
      <c r="N93" s="52">
        <v>627.23658999999998</v>
      </c>
      <c r="O93" s="52">
        <v>627.23658999999998</v>
      </c>
      <c r="P93" s="53">
        <v>627.23658999999998</v>
      </c>
      <c r="Q93" s="55">
        <v>493.9</v>
      </c>
      <c r="R93" s="56">
        <v>493.9</v>
      </c>
      <c r="S93" s="56">
        <v>493.9</v>
      </c>
      <c r="T93" s="56">
        <v>493.9</v>
      </c>
      <c r="U93" s="56">
        <v>493.9</v>
      </c>
      <c r="V93" s="56">
        <v>493.9</v>
      </c>
      <c r="X93" s="7"/>
    </row>
    <row r="94" spans="1:24" s="94" customFormat="1" x14ac:dyDescent="0.45">
      <c r="A94" s="41" t="s">
        <v>144</v>
      </c>
      <c r="B94" s="42" t="s">
        <v>145</v>
      </c>
      <c r="C94" s="43" t="s">
        <v>111</v>
      </c>
      <c r="D94" s="44">
        <v>0.86525099999999999</v>
      </c>
      <c r="E94" s="45">
        <v>0.86525099999999999</v>
      </c>
      <c r="F94" s="45">
        <v>0.51901500000000012</v>
      </c>
      <c r="G94" s="46">
        <v>0.51901500000000012</v>
      </c>
      <c r="H94" s="45">
        <v>0.31464999999999999</v>
      </c>
      <c r="I94" s="52">
        <v>0.31464999999999999</v>
      </c>
      <c r="J94" s="53"/>
      <c r="K94" s="54">
        <v>0.31464999999999999</v>
      </c>
      <c r="L94" s="52">
        <v>0.31464999999999999</v>
      </c>
      <c r="M94" s="52">
        <v>0.31464999999999999</v>
      </c>
      <c r="N94" s="52">
        <v>0.31464999999999999</v>
      </c>
      <c r="O94" s="52">
        <v>0.31464999999999999</v>
      </c>
      <c r="P94" s="53">
        <v>0.31464999999999999</v>
      </c>
      <c r="Q94" s="55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X94" s="7"/>
    </row>
    <row r="95" spans="1:24" s="94" customFormat="1" x14ac:dyDescent="0.45">
      <c r="A95" s="41" t="s">
        <v>146</v>
      </c>
      <c r="B95" s="42" t="s">
        <v>147</v>
      </c>
      <c r="C95" s="43" t="s">
        <v>111</v>
      </c>
      <c r="D95" s="44">
        <v>70.722999999999999</v>
      </c>
      <c r="E95" s="45">
        <v>70.722999999999999</v>
      </c>
      <c r="F95" s="45">
        <v>70.647600000000011</v>
      </c>
      <c r="G95" s="46">
        <v>70.647600000000011</v>
      </c>
      <c r="H95" s="45">
        <v>34.187400000000004</v>
      </c>
      <c r="I95" s="52">
        <v>34.187400000000004</v>
      </c>
      <c r="J95" s="53"/>
      <c r="K95" s="54">
        <v>34.187400000000004</v>
      </c>
      <c r="L95" s="52">
        <v>34.187400000000004</v>
      </c>
      <c r="M95" s="52">
        <v>34.187400000000004</v>
      </c>
      <c r="N95" s="52">
        <v>34.187400000000004</v>
      </c>
      <c r="O95" s="52">
        <v>34.187400000000004</v>
      </c>
      <c r="P95" s="53">
        <v>34.187400000000004</v>
      </c>
      <c r="Q95" s="55">
        <v>70.5</v>
      </c>
      <c r="R95" s="56">
        <v>70.5</v>
      </c>
      <c r="S95" s="56">
        <v>70.5</v>
      </c>
      <c r="T95" s="56">
        <v>70.5</v>
      </c>
      <c r="U95" s="56">
        <v>70.5</v>
      </c>
      <c r="V95" s="56">
        <v>70.5</v>
      </c>
      <c r="X95" s="7"/>
    </row>
    <row r="96" spans="1:24" s="94" customFormat="1" x14ac:dyDescent="0.45">
      <c r="A96" s="41" t="s">
        <v>148</v>
      </c>
      <c r="B96" s="42" t="s">
        <v>149</v>
      </c>
      <c r="C96" s="43" t="s">
        <v>111</v>
      </c>
      <c r="D96" s="44">
        <v>37.212000000000003</v>
      </c>
      <c r="E96" s="45">
        <v>37.212000000000003</v>
      </c>
      <c r="F96" s="45">
        <v>49.866</v>
      </c>
      <c r="G96" s="46">
        <v>49.866</v>
      </c>
      <c r="H96" s="45">
        <v>23.74</v>
      </c>
      <c r="I96" s="52">
        <v>23.74</v>
      </c>
      <c r="J96" s="53"/>
      <c r="K96" s="54">
        <v>23.74</v>
      </c>
      <c r="L96" s="52">
        <v>23.74</v>
      </c>
      <c r="M96" s="52">
        <v>23.74</v>
      </c>
      <c r="N96" s="52">
        <v>23.74</v>
      </c>
      <c r="O96" s="52">
        <v>23.74</v>
      </c>
      <c r="P96" s="53">
        <v>23.74</v>
      </c>
      <c r="Q96" s="55">
        <v>38.03</v>
      </c>
      <c r="R96" s="56">
        <v>38.03</v>
      </c>
      <c r="S96" s="56">
        <v>38.03</v>
      </c>
      <c r="T96" s="56">
        <v>38.03</v>
      </c>
      <c r="U96" s="56">
        <v>38.03</v>
      </c>
      <c r="V96" s="56">
        <v>38.03</v>
      </c>
      <c r="X96" s="7"/>
    </row>
    <row r="97" spans="1:24" s="94" customFormat="1" x14ac:dyDescent="0.45">
      <c r="A97" s="41" t="s">
        <v>150</v>
      </c>
      <c r="B97" s="42" t="s">
        <v>151</v>
      </c>
      <c r="C97" s="43" t="s">
        <v>111</v>
      </c>
      <c r="D97" s="44">
        <v>9141.6</v>
      </c>
      <c r="E97" s="45">
        <v>7907.9759999999997</v>
      </c>
      <c r="F97" s="45">
        <v>8219.1</v>
      </c>
      <c r="G97" s="46">
        <v>7414.86</v>
      </c>
      <c r="H97" s="45">
        <v>6849.6</v>
      </c>
      <c r="I97" s="52">
        <v>6849.6</v>
      </c>
      <c r="J97" s="53"/>
      <c r="K97" s="54">
        <v>6281.9726833654531</v>
      </c>
      <c r="L97" s="52">
        <v>6250</v>
      </c>
      <c r="M97" s="52">
        <v>6250</v>
      </c>
      <c r="N97" s="52">
        <v>6250</v>
      </c>
      <c r="O97" s="52">
        <v>6250</v>
      </c>
      <c r="P97" s="53">
        <v>6250</v>
      </c>
      <c r="Q97" s="55" t="s">
        <v>37</v>
      </c>
      <c r="R97" s="56" t="s">
        <v>37</v>
      </c>
      <c r="S97" s="56" t="s">
        <v>37</v>
      </c>
      <c r="T97" s="56" t="s">
        <v>37</v>
      </c>
      <c r="U97" s="56" t="s">
        <v>37</v>
      </c>
      <c r="V97" s="56" t="s">
        <v>37</v>
      </c>
      <c r="X97" s="7"/>
    </row>
    <row r="98" spans="1:24" s="95" customFormat="1" ht="36.75" x14ac:dyDescent="0.4">
      <c r="A98" s="41" t="s">
        <v>152</v>
      </c>
      <c r="B98" s="42" t="s">
        <v>153</v>
      </c>
      <c r="C98" s="43" t="s">
        <v>20</v>
      </c>
      <c r="D98" s="44">
        <f t="shared" ref="D98:I98" si="73">D75-D76</f>
        <v>594832.037641</v>
      </c>
      <c r="E98" s="45">
        <f t="shared" si="73"/>
        <v>560890.81190099998</v>
      </c>
      <c r="F98" s="45">
        <f t="shared" si="73"/>
        <v>568230.33051500004</v>
      </c>
      <c r="G98" s="45">
        <f t="shared" si="73"/>
        <v>542750.410515</v>
      </c>
      <c r="H98" s="45">
        <f t="shared" si="73"/>
        <v>587361.82748500002</v>
      </c>
      <c r="I98" s="45">
        <f t="shared" si="73"/>
        <v>556949.58748500003</v>
      </c>
      <c r="J98" s="47"/>
      <c r="K98" s="51">
        <f>K75-K76</f>
        <v>516753.5097980299</v>
      </c>
      <c r="L98" s="45">
        <f t="shared" ref="L98:P98" si="74">L75-L76</f>
        <v>509614.05277756165</v>
      </c>
      <c r="M98" s="45">
        <f t="shared" si="74"/>
        <v>500942.56883206917</v>
      </c>
      <c r="N98" s="45">
        <f t="shared" si="74"/>
        <v>492748.19124580477</v>
      </c>
      <c r="O98" s="45">
        <f t="shared" si="74"/>
        <v>484305.53142903093</v>
      </c>
      <c r="P98" s="47">
        <f t="shared" si="74"/>
        <v>476231.09109645523</v>
      </c>
      <c r="Q98" s="49">
        <f>Q75-Q76</f>
        <v>569447.73769999994</v>
      </c>
      <c r="R98" s="50">
        <f t="shared" ref="R98:V98" si="75">R75-R76</f>
        <v>561515.86222877691</v>
      </c>
      <c r="S98" s="50">
        <f t="shared" si="75"/>
        <v>551932.28072599077</v>
      </c>
      <c r="T98" s="50">
        <f t="shared" si="75"/>
        <v>542875.09559791547</v>
      </c>
      <c r="U98" s="50">
        <f t="shared" si="75"/>
        <v>533543.73353187309</v>
      </c>
      <c r="V98" s="50">
        <f t="shared" si="75"/>
        <v>524618.66881354549</v>
      </c>
      <c r="X98" s="96"/>
    </row>
    <row r="99" spans="1:24" s="94" customFormat="1" x14ac:dyDescent="0.45">
      <c r="A99" s="57" t="s">
        <v>154</v>
      </c>
      <c r="B99" s="13" t="s">
        <v>31</v>
      </c>
      <c r="C99" s="43"/>
      <c r="D99" s="44"/>
      <c r="E99" s="45"/>
      <c r="F99" s="45"/>
      <c r="G99" s="46"/>
      <c r="H99" s="45"/>
      <c r="I99" s="45"/>
      <c r="J99" s="47"/>
      <c r="K99" s="51"/>
      <c r="L99" s="45"/>
      <c r="M99" s="45"/>
      <c r="N99" s="45"/>
      <c r="O99" s="45"/>
      <c r="P99" s="47"/>
      <c r="Q99" s="49"/>
      <c r="R99" s="50"/>
      <c r="S99" s="50"/>
      <c r="T99" s="50"/>
      <c r="U99" s="50"/>
      <c r="V99" s="50"/>
      <c r="X99" s="7"/>
    </row>
    <row r="100" spans="1:24" s="94" customFormat="1" ht="66" x14ac:dyDescent="0.45">
      <c r="A100" s="57"/>
      <c r="B100" s="13" t="s">
        <v>155</v>
      </c>
      <c r="C100" s="43" t="s">
        <v>20</v>
      </c>
      <c r="D100" s="44">
        <f>D102+D103+D104</f>
        <v>621188.4</v>
      </c>
      <c r="E100" s="45">
        <f t="shared" ref="E100:H100" si="76">E102+E103+E104</f>
        <v>586013.55000000005</v>
      </c>
      <c r="F100" s="45">
        <f t="shared" si="76"/>
        <v>590738.9</v>
      </c>
      <c r="G100" s="45">
        <f t="shared" si="76"/>
        <v>564454.7429999999</v>
      </c>
      <c r="H100" s="45">
        <f t="shared" si="76"/>
        <v>601496.24</v>
      </c>
      <c r="I100" s="45">
        <f>I102+I103+I104</f>
        <v>571084.1</v>
      </c>
      <c r="J100" s="47">
        <f>J75</f>
        <v>601496.24</v>
      </c>
      <c r="K100" s="51">
        <v>530320.29499639536</v>
      </c>
      <c r="L100" s="45">
        <v>523148.86529256171</v>
      </c>
      <c r="M100" s="45">
        <v>514477.38134706917</v>
      </c>
      <c r="N100" s="45">
        <v>506283.00376080477</v>
      </c>
      <c r="O100" s="45">
        <v>497840.34394403093</v>
      </c>
      <c r="P100" s="47">
        <v>489765.90361145523</v>
      </c>
      <c r="Q100" s="49">
        <f>Q114-Q106</f>
        <v>586089.74</v>
      </c>
      <c r="R100" s="50">
        <f t="shared" ref="R100:V100" si="77">R114-R106</f>
        <v>578161.51452877687</v>
      </c>
      <c r="S100" s="50">
        <f t="shared" si="77"/>
        <v>568577.93302599073</v>
      </c>
      <c r="T100" s="50">
        <f t="shared" si="77"/>
        <v>559520.74789791543</v>
      </c>
      <c r="U100" s="50">
        <f t="shared" si="77"/>
        <v>550189.38583187305</v>
      </c>
      <c r="V100" s="50">
        <f t="shared" si="77"/>
        <v>541264.32111354545</v>
      </c>
      <c r="W100" s="97"/>
      <c r="X100" s="7"/>
    </row>
    <row r="101" spans="1:24" s="94" customFormat="1" ht="36.75" x14ac:dyDescent="0.45">
      <c r="A101" s="57" t="s">
        <v>156</v>
      </c>
      <c r="B101" s="13" t="s">
        <v>157</v>
      </c>
      <c r="C101" s="43" t="s">
        <v>20</v>
      </c>
      <c r="D101" s="44"/>
      <c r="E101" s="45"/>
      <c r="F101" s="45"/>
      <c r="G101" s="45"/>
      <c r="H101" s="45"/>
      <c r="I101" s="45"/>
      <c r="J101" s="47">
        <v>25611</v>
      </c>
      <c r="K101" s="51"/>
      <c r="L101" s="45"/>
      <c r="M101" s="45"/>
      <c r="N101" s="45"/>
      <c r="O101" s="45"/>
      <c r="P101" s="47"/>
      <c r="Q101" s="49">
        <v>27519.48</v>
      </c>
      <c r="R101" s="50">
        <f>R$100/Q$100*$Q101</f>
        <v>27147.215093450337</v>
      </c>
      <c r="S101" s="50">
        <f>S$100/R$100*$R101</f>
        <v>26697.223971793279</v>
      </c>
      <c r="T101" s="50">
        <f>T$100/S$100*$S101</f>
        <v>26271.949465216239</v>
      </c>
      <c r="U101" s="50">
        <f>U$100/T$100*$T101</f>
        <v>25833.801150677904</v>
      </c>
      <c r="V101" s="50">
        <f>V$100/U$100*$U101</f>
        <v>25414.730275943391</v>
      </c>
      <c r="X101" s="7"/>
    </row>
    <row r="102" spans="1:24" s="94" customFormat="1" ht="36.75" x14ac:dyDescent="0.45">
      <c r="A102" s="57" t="s">
        <v>158</v>
      </c>
      <c r="B102" s="42" t="s">
        <v>159</v>
      </c>
      <c r="C102" s="43" t="s">
        <v>20</v>
      </c>
      <c r="D102" s="44">
        <v>298908.2</v>
      </c>
      <c r="E102" s="45">
        <v>288684.728</v>
      </c>
      <c r="F102" s="45">
        <v>290095.40000000002</v>
      </c>
      <c r="G102" s="46">
        <v>270474.84499999997</v>
      </c>
      <c r="H102" s="45">
        <v>290723.77</v>
      </c>
      <c r="I102" s="45">
        <v>275855.2</v>
      </c>
      <c r="J102" s="47">
        <v>290723.77</v>
      </c>
      <c r="K102" s="51">
        <v>252878.81052656201</v>
      </c>
      <c r="L102" s="45">
        <v>248158.02110379271</v>
      </c>
      <c r="M102" s="45">
        <v>241883.63091221379</v>
      </c>
      <c r="N102" s="45">
        <v>236064.96566877762</v>
      </c>
      <c r="O102" s="45">
        <v>229976.82750000001</v>
      </c>
      <c r="P102" s="47">
        <v>224235.90713570605</v>
      </c>
      <c r="Q102" s="49">
        <v>287775.5</v>
      </c>
      <c r="R102" s="50">
        <f t="shared" ref="R102:R104" si="78">R$100/Q$100*$Q102</f>
        <v>283882.66773664393</v>
      </c>
      <c r="S102" s="50">
        <f t="shared" ref="S102:S104" si="79">S$100/R$100*$R102</f>
        <v>279177.04030362482</v>
      </c>
      <c r="T102" s="50">
        <f t="shared" ref="T102:T104" si="80">T$100/S$100*$S102</f>
        <v>274729.87837442191</v>
      </c>
      <c r="U102" s="50">
        <f t="shared" ref="U102:U104" si="81">U$100/T$100*$T102</f>
        <v>270148.09302490123</v>
      </c>
      <c r="V102" s="50">
        <f t="shared" ref="V102:V104" si="82">V$100/U$100*$U102</f>
        <v>265765.8034426794</v>
      </c>
      <c r="X102" s="7"/>
    </row>
    <row r="103" spans="1:24" s="94" customFormat="1" ht="36.75" x14ac:dyDescent="0.45">
      <c r="A103" s="57" t="s">
        <v>160</v>
      </c>
      <c r="B103" s="42" t="s">
        <v>161</v>
      </c>
      <c r="C103" s="43" t="s">
        <v>20</v>
      </c>
      <c r="D103" s="44">
        <v>313138.59999999998</v>
      </c>
      <c r="E103" s="45">
        <v>289420.84600000002</v>
      </c>
      <c r="F103" s="45">
        <v>292424.39999999997</v>
      </c>
      <c r="G103" s="46">
        <v>286565.038</v>
      </c>
      <c r="H103" s="45">
        <v>303922.87</v>
      </c>
      <c r="I103" s="45">
        <v>288379.3</v>
      </c>
      <c r="J103" s="47">
        <v>278311.87</v>
      </c>
      <c r="K103" s="51">
        <v>271159.51178646792</v>
      </c>
      <c r="L103" s="45">
        <v>268740.844188769</v>
      </c>
      <c r="M103" s="45">
        <v>266343.75043485535</v>
      </c>
      <c r="N103" s="45">
        <v>263968.03809202713</v>
      </c>
      <c r="O103" s="45">
        <v>261613.51644403089</v>
      </c>
      <c r="P103" s="47">
        <v>259279.99647574918</v>
      </c>
      <c r="Q103" s="49">
        <v>263758.89</v>
      </c>
      <c r="R103" s="50">
        <f t="shared" si="78"/>
        <v>260190.93818777491</v>
      </c>
      <c r="S103" s="50">
        <f t="shared" si="79"/>
        <v>255878.02389004399</v>
      </c>
      <c r="T103" s="50">
        <f t="shared" si="80"/>
        <v>251802.00458299101</v>
      </c>
      <c r="U103" s="50">
        <f t="shared" si="81"/>
        <v>247602.59699614698</v>
      </c>
      <c r="V103" s="50">
        <f t="shared" si="82"/>
        <v>243586.03604545665</v>
      </c>
      <c r="X103" s="7"/>
    </row>
    <row r="104" spans="1:24" s="94" customFormat="1" ht="66" x14ac:dyDescent="0.45">
      <c r="A104" s="57" t="s">
        <v>162</v>
      </c>
      <c r="B104" s="13" t="s">
        <v>163</v>
      </c>
      <c r="C104" s="43"/>
      <c r="D104" s="44">
        <v>9141.6</v>
      </c>
      <c r="E104" s="45">
        <v>7907.9759999999997</v>
      </c>
      <c r="F104" s="45">
        <v>8219.1</v>
      </c>
      <c r="G104" s="45">
        <v>7414.86</v>
      </c>
      <c r="H104" s="45">
        <v>6849.6</v>
      </c>
      <c r="I104" s="45">
        <v>6849.6</v>
      </c>
      <c r="J104" s="47">
        <v>6849.6</v>
      </c>
      <c r="K104" s="51">
        <v>6281.9726833654531</v>
      </c>
      <c r="L104" s="45">
        <v>6250</v>
      </c>
      <c r="M104" s="45">
        <v>6250</v>
      </c>
      <c r="N104" s="45">
        <v>6250</v>
      </c>
      <c r="O104" s="45">
        <v>6250</v>
      </c>
      <c r="P104" s="47">
        <v>6250</v>
      </c>
      <c r="Q104" s="49">
        <v>7035.87</v>
      </c>
      <c r="R104" s="50">
        <f t="shared" si="78"/>
        <v>6940.6935109077067</v>
      </c>
      <c r="S104" s="50">
        <f t="shared" si="79"/>
        <v>6825.6448605286578</v>
      </c>
      <c r="T104" s="50">
        <f t="shared" si="80"/>
        <v>6716.9154752862696</v>
      </c>
      <c r="U104" s="50">
        <f t="shared" si="81"/>
        <v>6604.894660146927</v>
      </c>
      <c r="V104" s="50">
        <f t="shared" si="82"/>
        <v>6497.7513494659725</v>
      </c>
      <c r="X104" s="7"/>
    </row>
    <row r="105" spans="1:24" s="94" customFormat="1" x14ac:dyDescent="0.45">
      <c r="A105" s="41">
        <v>7</v>
      </c>
      <c r="B105" s="42" t="s">
        <v>164</v>
      </c>
      <c r="C105" s="43"/>
      <c r="D105" s="44"/>
      <c r="E105" s="45"/>
      <c r="F105" s="45"/>
      <c r="G105" s="45"/>
      <c r="H105" s="45"/>
      <c r="I105" s="45"/>
      <c r="J105" s="47"/>
      <c r="K105" s="51"/>
      <c r="L105" s="52"/>
      <c r="M105" s="52"/>
      <c r="N105" s="52"/>
      <c r="O105" s="52"/>
      <c r="P105" s="53"/>
      <c r="Q105" s="49"/>
      <c r="R105" s="56"/>
      <c r="S105" s="56"/>
      <c r="T105" s="56"/>
      <c r="U105" s="56"/>
      <c r="V105" s="56"/>
      <c r="X105" s="7"/>
    </row>
    <row r="106" spans="1:24" s="94" customFormat="1" x14ac:dyDescent="0.45">
      <c r="A106" s="41" t="s">
        <v>165</v>
      </c>
      <c r="B106" s="42" t="s">
        <v>166</v>
      </c>
      <c r="C106" s="43" t="s">
        <v>111</v>
      </c>
      <c r="D106" s="44">
        <v>8157.9</v>
      </c>
      <c r="E106" s="45">
        <v>6054.4319999999998</v>
      </c>
      <c r="F106" s="45">
        <v>6439.7</v>
      </c>
      <c r="G106" s="45">
        <v>5479.63</v>
      </c>
      <c r="H106" s="45">
        <v>5628.02</v>
      </c>
      <c r="I106" s="45">
        <v>5340.2</v>
      </c>
      <c r="J106" s="47">
        <v>5628.02</v>
      </c>
      <c r="K106" s="51">
        <v>5144.4186563059257</v>
      </c>
      <c r="L106" s="52">
        <v>5117.077235990495</v>
      </c>
      <c r="M106" s="52">
        <v>5035.9802168032329</v>
      </c>
      <c r="N106" s="52">
        <v>4973.6660344011598</v>
      </c>
      <c r="O106" s="52">
        <v>4905.4966274756298</v>
      </c>
      <c r="P106" s="53">
        <v>4851.2307035657504</v>
      </c>
      <c r="Q106" s="49">
        <v>6009.58</v>
      </c>
      <c r="R106" s="56">
        <f>Q106*L106/K106</f>
        <v>5977.6404430399925</v>
      </c>
      <c r="S106" s="56">
        <f>R106*M106/L106</f>
        <v>5882.9049525740311</v>
      </c>
      <c r="T106" s="56">
        <f>S106*N106/M106</f>
        <v>5810.1110978552251</v>
      </c>
      <c r="U106" s="56">
        <f>T106*O106/N106</f>
        <v>5730.4773176671833</v>
      </c>
      <c r="V106" s="56">
        <f>U106*P106/O106</f>
        <v>5667.0852353352784</v>
      </c>
      <c r="X106" s="7"/>
    </row>
    <row r="107" spans="1:24" s="94" customFormat="1" ht="36.75" x14ac:dyDescent="0.45">
      <c r="A107" s="41" t="s">
        <v>167</v>
      </c>
      <c r="B107" s="42" t="s">
        <v>102</v>
      </c>
      <c r="C107" s="43" t="s">
        <v>20</v>
      </c>
      <c r="D107" s="44"/>
      <c r="E107" s="45"/>
      <c r="F107" s="45"/>
      <c r="G107" s="45"/>
      <c r="H107" s="45"/>
      <c r="I107" s="45"/>
      <c r="J107" s="47"/>
      <c r="K107" s="51">
        <v>0</v>
      </c>
      <c r="L107" s="52">
        <v>0</v>
      </c>
      <c r="M107" s="52">
        <v>0</v>
      </c>
      <c r="N107" s="52">
        <v>0</v>
      </c>
      <c r="O107" s="52">
        <v>0</v>
      </c>
      <c r="P107" s="53">
        <v>0</v>
      </c>
      <c r="Q107" s="49">
        <v>0</v>
      </c>
      <c r="R107" s="56">
        <v>0</v>
      </c>
      <c r="S107" s="56">
        <v>0</v>
      </c>
      <c r="T107" s="56">
        <v>0</v>
      </c>
      <c r="U107" s="56">
        <v>0</v>
      </c>
      <c r="V107" s="56">
        <v>0</v>
      </c>
      <c r="X107" s="7"/>
    </row>
    <row r="108" spans="1:24" s="94" customFormat="1" ht="36.75" x14ac:dyDescent="0.45">
      <c r="A108" s="41" t="s">
        <v>168</v>
      </c>
      <c r="B108" s="42" t="s">
        <v>104</v>
      </c>
      <c r="C108" s="43" t="s">
        <v>20</v>
      </c>
      <c r="D108" s="44"/>
      <c r="E108" s="45"/>
      <c r="F108" s="45"/>
      <c r="G108" s="45"/>
      <c r="H108" s="45"/>
      <c r="I108" s="45"/>
      <c r="J108" s="47"/>
      <c r="K108" s="51"/>
      <c r="L108" s="52"/>
      <c r="M108" s="52"/>
      <c r="N108" s="52"/>
      <c r="O108" s="52"/>
      <c r="P108" s="53"/>
      <c r="Q108" s="49"/>
      <c r="R108" s="56"/>
      <c r="S108" s="56"/>
      <c r="T108" s="56"/>
      <c r="U108" s="56"/>
      <c r="V108" s="56"/>
      <c r="X108" s="7"/>
    </row>
    <row r="109" spans="1:24" s="94" customFormat="1" ht="36.75" x14ac:dyDescent="0.45">
      <c r="A109" s="41" t="s">
        <v>169</v>
      </c>
      <c r="B109" s="42" t="s">
        <v>170</v>
      </c>
      <c r="C109" s="43" t="s">
        <v>20</v>
      </c>
      <c r="D109" s="44">
        <v>8157.9</v>
      </c>
      <c r="E109" s="45">
        <v>6054.4319999999998</v>
      </c>
      <c r="F109" s="45">
        <v>6439.7</v>
      </c>
      <c r="G109" s="45">
        <v>5479.63</v>
      </c>
      <c r="H109" s="45">
        <v>5628.02</v>
      </c>
      <c r="I109" s="45">
        <v>5340.2</v>
      </c>
      <c r="J109" s="47"/>
      <c r="K109" s="51">
        <f>K106</f>
        <v>5144.4186563059257</v>
      </c>
      <c r="L109" s="45">
        <f t="shared" ref="L109:P109" si="83">L106</f>
        <v>5117.077235990495</v>
      </c>
      <c r="M109" s="45">
        <f t="shared" si="83"/>
        <v>5035.9802168032329</v>
      </c>
      <c r="N109" s="45">
        <f t="shared" si="83"/>
        <v>4973.6660344011598</v>
      </c>
      <c r="O109" s="45">
        <f t="shared" si="83"/>
        <v>4905.4966274756298</v>
      </c>
      <c r="P109" s="47">
        <f t="shared" si="83"/>
        <v>4851.2307035657504</v>
      </c>
      <c r="Q109" s="49">
        <f>Q106</f>
        <v>6009.58</v>
      </c>
      <c r="R109" s="50">
        <f t="shared" ref="R109:V109" si="84">R106</f>
        <v>5977.6404430399925</v>
      </c>
      <c r="S109" s="50">
        <f t="shared" si="84"/>
        <v>5882.9049525740311</v>
      </c>
      <c r="T109" s="50">
        <f t="shared" si="84"/>
        <v>5810.1110978552251</v>
      </c>
      <c r="U109" s="50">
        <f t="shared" si="84"/>
        <v>5730.4773176671833</v>
      </c>
      <c r="V109" s="50">
        <f t="shared" si="84"/>
        <v>5667.0852353352784</v>
      </c>
      <c r="X109" s="7"/>
    </row>
    <row r="110" spans="1:24" s="94" customFormat="1" ht="36.75" x14ac:dyDescent="0.45">
      <c r="A110" s="41" t="s">
        <v>171</v>
      </c>
      <c r="B110" s="13" t="s">
        <v>108</v>
      </c>
      <c r="C110" s="43" t="s">
        <v>20</v>
      </c>
      <c r="D110" s="44">
        <f>D111</f>
        <v>682.38400000000001</v>
      </c>
      <c r="E110" s="45">
        <f t="shared" ref="E110:I110" si="85">E111</f>
        <v>682.38400000000001</v>
      </c>
      <c r="F110" s="45">
        <f t="shared" si="85"/>
        <v>628.81403</v>
      </c>
      <c r="G110" s="45">
        <f t="shared" si="85"/>
        <v>628.81403</v>
      </c>
      <c r="H110" s="45">
        <f t="shared" si="85"/>
        <v>410.58600000000001</v>
      </c>
      <c r="I110" s="45">
        <f t="shared" si="85"/>
        <v>410.58600000000001</v>
      </c>
      <c r="J110" s="47"/>
      <c r="K110" s="51">
        <v>410.58600000000001</v>
      </c>
      <c r="L110" s="45">
        <v>408.40382837835898</v>
      </c>
      <c r="M110" s="45">
        <v>401.93131847110135</v>
      </c>
      <c r="N110" s="45">
        <v>396.95790308540455</v>
      </c>
      <c r="O110" s="45">
        <v>391.51717090906493</v>
      </c>
      <c r="P110" s="47">
        <v>387.18610259541782</v>
      </c>
      <c r="Q110" s="49">
        <v>629.89</v>
      </c>
      <c r="R110" s="50">
        <f>Q110</f>
        <v>629.89</v>
      </c>
      <c r="S110" s="50">
        <f>Q110</f>
        <v>629.89</v>
      </c>
      <c r="T110" s="50">
        <f>Q110</f>
        <v>629.89</v>
      </c>
      <c r="U110" s="50">
        <f>Q110</f>
        <v>629.89</v>
      </c>
      <c r="V110" s="50">
        <f>Q110</f>
        <v>629.89</v>
      </c>
      <c r="X110" s="7"/>
    </row>
    <row r="111" spans="1:24" s="94" customFormat="1" ht="36.75" x14ac:dyDescent="0.45">
      <c r="A111" s="41" t="s">
        <v>172</v>
      </c>
      <c r="B111" s="42" t="s">
        <v>173</v>
      </c>
      <c r="C111" s="43" t="s">
        <v>20</v>
      </c>
      <c r="D111" s="44">
        <f>E111</f>
        <v>682.38400000000001</v>
      </c>
      <c r="E111" s="45">
        <v>682.38400000000001</v>
      </c>
      <c r="F111" s="45">
        <f>G111</f>
        <v>628.81403</v>
      </c>
      <c r="G111" s="45">
        <v>628.81403</v>
      </c>
      <c r="H111" s="45">
        <f>I111</f>
        <v>410.58600000000001</v>
      </c>
      <c r="I111" s="45">
        <f>205.293*2</f>
        <v>410.58600000000001</v>
      </c>
      <c r="J111" s="47"/>
      <c r="K111" s="51">
        <v>410.58600000000001</v>
      </c>
      <c r="L111" s="45">
        <v>408.40382837835898</v>
      </c>
      <c r="M111" s="45">
        <v>401.93131847110135</v>
      </c>
      <c r="N111" s="45">
        <v>396.95790308540455</v>
      </c>
      <c r="O111" s="45">
        <v>391.51717090906493</v>
      </c>
      <c r="P111" s="47">
        <v>387.18610259541782</v>
      </c>
      <c r="Q111" s="49">
        <f>Q110</f>
        <v>629.89</v>
      </c>
      <c r="R111" s="50">
        <f t="shared" ref="R111:V111" si="86">R110</f>
        <v>629.89</v>
      </c>
      <c r="S111" s="50">
        <f t="shared" si="86"/>
        <v>629.89</v>
      </c>
      <c r="T111" s="50">
        <f t="shared" si="86"/>
        <v>629.89</v>
      </c>
      <c r="U111" s="50">
        <f t="shared" si="86"/>
        <v>629.89</v>
      </c>
      <c r="V111" s="50">
        <f t="shared" si="86"/>
        <v>629.89</v>
      </c>
      <c r="X111" s="7"/>
    </row>
    <row r="112" spans="1:24" s="94" customFormat="1" ht="36.75" x14ac:dyDescent="0.45">
      <c r="A112" s="41" t="s">
        <v>174</v>
      </c>
      <c r="B112" s="42" t="s">
        <v>153</v>
      </c>
      <c r="C112" s="43" t="s">
        <v>20</v>
      </c>
      <c r="D112" s="44">
        <f>D109-D110</f>
        <v>7475.5159999999996</v>
      </c>
      <c r="E112" s="45">
        <f t="shared" ref="E112:I112" si="87">E109-E110</f>
        <v>5372.0479999999998</v>
      </c>
      <c r="F112" s="45">
        <f t="shared" si="87"/>
        <v>5810.8859699999994</v>
      </c>
      <c r="G112" s="45">
        <f t="shared" si="87"/>
        <v>4850.8159699999997</v>
      </c>
      <c r="H112" s="45">
        <f t="shared" si="87"/>
        <v>5217.4340000000002</v>
      </c>
      <c r="I112" s="45">
        <f t="shared" si="87"/>
        <v>4929.6139999999996</v>
      </c>
      <c r="J112" s="47"/>
      <c r="K112" s="51">
        <f>K109-K110</f>
        <v>4733.8326563059254</v>
      </c>
      <c r="L112" s="45">
        <f t="shared" ref="L112:P112" si="88">L109-L110</f>
        <v>4708.6734076121356</v>
      </c>
      <c r="M112" s="45">
        <f t="shared" si="88"/>
        <v>4634.048898332132</v>
      </c>
      <c r="N112" s="45">
        <f t="shared" si="88"/>
        <v>4576.7081313157551</v>
      </c>
      <c r="O112" s="45">
        <f t="shared" si="88"/>
        <v>4513.9794565665652</v>
      </c>
      <c r="P112" s="47">
        <f t="shared" si="88"/>
        <v>4464.0446009703328</v>
      </c>
      <c r="Q112" s="49">
        <f>Q109-Q110</f>
        <v>5379.69</v>
      </c>
      <c r="R112" s="50">
        <f t="shared" ref="R112:V112" si="89">R109-R110</f>
        <v>5347.7504430399922</v>
      </c>
      <c r="S112" s="50">
        <f t="shared" si="89"/>
        <v>5253.0149525740308</v>
      </c>
      <c r="T112" s="50">
        <f t="shared" si="89"/>
        <v>5180.2210978552248</v>
      </c>
      <c r="U112" s="50">
        <f t="shared" si="89"/>
        <v>5100.587317667183</v>
      </c>
      <c r="V112" s="50">
        <f t="shared" si="89"/>
        <v>5037.1952353352781</v>
      </c>
      <c r="X112" s="7"/>
    </row>
    <row r="113" spans="1:24" s="94" customFormat="1" x14ac:dyDescent="0.45">
      <c r="A113" s="41"/>
      <c r="B113" s="42" t="s">
        <v>31</v>
      </c>
      <c r="C113" s="43"/>
      <c r="D113" s="44"/>
      <c r="E113" s="45"/>
      <c r="F113" s="46"/>
      <c r="G113" s="46"/>
      <c r="H113" s="52"/>
      <c r="I113" s="52"/>
      <c r="J113" s="53"/>
      <c r="K113" s="54"/>
      <c r="L113" s="52"/>
      <c r="M113" s="52"/>
      <c r="N113" s="52"/>
      <c r="O113" s="52"/>
      <c r="P113" s="53"/>
      <c r="Q113" s="55"/>
      <c r="R113" s="56"/>
      <c r="S113" s="56"/>
      <c r="T113" s="56"/>
      <c r="U113" s="56"/>
      <c r="V113" s="56"/>
      <c r="X113" s="7"/>
    </row>
    <row r="114" spans="1:24" s="95" customFormat="1" ht="36.75" x14ac:dyDescent="0.4">
      <c r="A114" s="41"/>
      <c r="B114" s="13" t="s">
        <v>175</v>
      </c>
      <c r="C114" s="43" t="s">
        <v>176</v>
      </c>
      <c r="D114" s="44">
        <f t="shared" ref="D114:I114" si="90">D69+D106</f>
        <v>629346.30000000005</v>
      </c>
      <c r="E114" s="45">
        <f t="shared" si="90"/>
        <v>592067.98217200232</v>
      </c>
      <c r="F114" s="45">
        <f t="shared" si="90"/>
        <v>597178.6</v>
      </c>
      <c r="G114" s="45">
        <f t="shared" si="90"/>
        <v>569934.37429499999</v>
      </c>
      <c r="H114" s="45">
        <f t="shared" si="90"/>
        <v>607124.26</v>
      </c>
      <c r="I114" s="45">
        <f t="shared" si="90"/>
        <v>576424.19999999995</v>
      </c>
      <c r="J114" s="47">
        <f>J106+J75</f>
        <v>607124.26</v>
      </c>
      <c r="K114" s="51">
        <f t="shared" ref="K114:P114" si="91">K69+K106</f>
        <v>535464.71365270123</v>
      </c>
      <c r="L114" s="45">
        <f t="shared" si="91"/>
        <v>528265.94252855214</v>
      </c>
      <c r="M114" s="45">
        <f t="shared" si="91"/>
        <v>519513.36156387243</v>
      </c>
      <c r="N114" s="45">
        <f t="shared" si="91"/>
        <v>511256.66979520593</v>
      </c>
      <c r="O114" s="45">
        <f t="shared" si="91"/>
        <v>502745.84057150653</v>
      </c>
      <c r="P114" s="47">
        <f t="shared" si="91"/>
        <v>494617.13431502099</v>
      </c>
      <c r="Q114" s="49">
        <v>592099.31999999995</v>
      </c>
      <c r="R114" s="50">
        <f>Q114*L114/K114</f>
        <v>584139.15497181681</v>
      </c>
      <c r="S114" s="50">
        <f>R114*M114/L114</f>
        <v>574460.83797856478</v>
      </c>
      <c r="T114" s="50">
        <f>S114*N114/M114</f>
        <v>565330.85899577069</v>
      </c>
      <c r="U114" s="50">
        <f>T114*O114/N114</f>
        <v>555919.86314954027</v>
      </c>
      <c r="V114" s="50">
        <f>U114*P114/O114</f>
        <v>546931.40634888073</v>
      </c>
      <c r="X114" s="96"/>
    </row>
    <row r="115" spans="1:24" s="94" customFormat="1" x14ac:dyDescent="0.45">
      <c r="A115" s="41">
        <v>8</v>
      </c>
      <c r="B115" s="42" t="s">
        <v>177</v>
      </c>
      <c r="C115" s="43"/>
      <c r="D115" s="44"/>
      <c r="E115" s="45"/>
      <c r="F115" s="46"/>
      <c r="G115" s="46"/>
      <c r="H115" s="52"/>
      <c r="I115" s="52"/>
      <c r="J115" s="53"/>
      <c r="K115" s="54">
        <v>0</v>
      </c>
      <c r="L115" s="52">
        <v>0</v>
      </c>
      <c r="M115" s="52">
        <v>0</v>
      </c>
      <c r="N115" s="52">
        <v>0</v>
      </c>
      <c r="O115" s="52">
        <v>0</v>
      </c>
      <c r="P115" s="53">
        <v>0</v>
      </c>
      <c r="Q115" s="55">
        <v>0</v>
      </c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X115" s="7"/>
    </row>
    <row r="116" spans="1:24" s="94" customFormat="1" ht="36.75" x14ac:dyDescent="0.45">
      <c r="A116" s="41" t="s">
        <v>178</v>
      </c>
      <c r="B116" s="42" t="s">
        <v>166</v>
      </c>
      <c r="C116" s="43" t="s">
        <v>20</v>
      </c>
      <c r="D116" s="44"/>
      <c r="E116" s="45"/>
      <c r="F116" s="46"/>
      <c r="G116" s="46"/>
      <c r="H116" s="52"/>
      <c r="I116" s="52"/>
      <c r="J116" s="53"/>
      <c r="K116" s="54"/>
      <c r="L116" s="52"/>
      <c r="M116" s="52"/>
      <c r="N116" s="52"/>
      <c r="O116" s="52"/>
      <c r="P116" s="53"/>
      <c r="Q116" s="55"/>
      <c r="R116" s="56"/>
      <c r="S116" s="56"/>
      <c r="T116" s="56"/>
      <c r="U116" s="56"/>
      <c r="V116" s="56"/>
      <c r="X116" s="7"/>
    </row>
    <row r="117" spans="1:24" s="94" customFormat="1" ht="36.75" x14ac:dyDescent="0.45">
      <c r="A117" s="41" t="s">
        <v>179</v>
      </c>
      <c r="B117" s="42" t="s">
        <v>96</v>
      </c>
      <c r="C117" s="43" t="s">
        <v>20</v>
      </c>
      <c r="D117" s="44"/>
      <c r="E117" s="45"/>
      <c r="F117" s="46"/>
      <c r="G117" s="46"/>
      <c r="H117" s="52"/>
      <c r="I117" s="52"/>
      <c r="J117" s="53"/>
      <c r="K117" s="54"/>
      <c r="L117" s="52"/>
      <c r="M117" s="52"/>
      <c r="N117" s="52"/>
      <c r="O117" s="52"/>
      <c r="P117" s="53"/>
      <c r="Q117" s="55"/>
      <c r="R117" s="56"/>
      <c r="S117" s="56"/>
      <c r="T117" s="56"/>
      <c r="U117" s="56"/>
      <c r="V117" s="56"/>
      <c r="X117" s="7"/>
    </row>
    <row r="118" spans="1:24" s="94" customFormat="1" ht="36.75" x14ac:dyDescent="0.45">
      <c r="A118" s="41" t="s">
        <v>180</v>
      </c>
      <c r="B118" s="42" t="s">
        <v>98</v>
      </c>
      <c r="C118" s="43" t="s">
        <v>20</v>
      </c>
      <c r="D118" s="44"/>
      <c r="E118" s="45"/>
      <c r="F118" s="46"/>
      <c r="G118" s="46"/>
      <c r="H118" s="52"/>
      <c r="I118" s="52"/>
      <c r="J118" s="53"/>
      <c r="K118" s="54"/>
      <c r="L118" s="52"/>
      <c r="M118" s="52"/>
      <c r="N118" s="52"/>
      <c r="O118" s="52"/>
      <c r="P118" s="53"/>
      <c r="Q118" s="55"/>
      <c r="R118" s="56"/>
      <c r="S118" s="56"/>
      <c r="T118" s="56"/>
      <c r="U118" s="56"/>
      <c r="V118" s="56"/>
      <c r="X118" s="7"/>
    </row>
    <row r="119" spans="1:24" s="94" customFormat="1" ht="36.75" x14ac:dyDescent="0.45">
      <c r="A119" s="41" t="s">
        <v>181</v>
      </c>
      <c r="B119" s="42" t="s">
        <v>182</v>
      </c>
      <c r="C119" s="43" t="s">
        <v>20</v>
      </c>
      <c r="D119" s="44"/>
      <c r="E119" s="45"/>
      <c r="F119" s="46"/>
      <c r="G119" s="46"/>
      <c r="H119" s="52"/>
      <c r="I119" s="52"/>
      <c r="J119" s="53"/>
      <c r="K119" s="54"/>
      <c r="L119" s="52"/>
      <c r="M119" s="52"/>
      <c r="N119" s="52"/>
      <c r="O119" s="52"/>
      <c r="P119" s="53"/>
      <c r="Q119" s="55"/>
      <c r="R119" s="56"/>
      <c r="S119" s="56"/>
      <c r="T119" s="56"/>
      <c r="U119" s="56"/>
      <c r="V119" s="56"/>
      <c r="X119" s="7"/>
    </row>
    <row r="120" spans="1:24" s="94" customFormat="1" ht="36.75" x14ac:dyDescent="0.45">
      <c r="A120" s="41" t="s">
        <v>183</v>
      </c>
      <c r="B120" s="42" t="s">
        <v>184</v>
      </c>
      <c r="C120" s="43" t="s">
        <v>20</v>
      </c>
      <c r="D120" s="44"/>
      <c r="E120" s="45"/>
      <c r="F120" s="46"/>
      <c r="G120" s="46"/>
      <c r="H120" s="52"/>
      <c r="I120" s="52"/>
      <c r="J120" s="53"/>
      <c r="K120" s="54"/>
      <c r="L120" s="52"/>
      <c r="M120" s="52"/>
      <c r="N120" s="52"/>
      <c r="O120" s="52"/>
      <c r="P120" s="53"/>
      <c r="Q120" s="55"/>
      <c r="R120" s="56"/>
      <c r="S120" s="56"/>
      <c r="T120" s="56"/>
      <c r="U120" s="56"/>
      <c r="V120" s="56"/>
      <c r="X120" s="7"/>
    </row>
    <row r="121" spans="1:24" s="94" customFormat="1" ht="36.75" x14ac:dyDescent="0.45">
      <c r="A121" s="41" t="s">
        <v>185</v>
      </c>
      <c r="B121" s="42" t="s">
        <v>186</v>
      </c>
      <c r="C121" s="43" t="s">
        <v>20</v>
      </c>
      <c r="D121" s="44"/>
      <c r="E121" s="45"/>
      <c r="F121" s="46"/>
      <c r="G121" s="46"/>
      <c r="H121" s="52"/>
      <c r="I121" s="52"/>
      <c r="J121" s="53"/>
      <c r="K121" s="54"/>
      <c r="L121" s="52"/>
      <c r="M121" s="52"/>
      <c r="N121" s="52"/>
      <c r="O121" s="52"/>
      <c r="P121" s="53"/>
      <c r="Q121" s="55"/>
      <c r="R121" s="56"/>
      <c r="S121" s="56"/>
      <c r="T121" s="56"/>
      <c r="U121" s="56"/>
      <c r="V121" s="56"/>
      <c r="X121" s="7"/>
    </row>
    <row r="122" spans="1:24" s="94" customFormat="1" ht="36.75" x14ac:dyDescent="0.45">
      <c r="A122" s="41" t="s">
        <v>187</v>
      </c>
      <c r="B122" s="42" t="s">
        <v>188</v>
      </c>
      <c r="C122" s="43" t="s">
        <v>20</v>
      </c>
      <c r="D122" s="44"/>
      <c r="E122" s="45"/>
      <c r="F122" s="46"/>
      <c r="G122" s="46"/>
      <c r="H122" s="52"/>
      <c r="I122" s="52"/>
      <c r="J122" s="53"/>
      <c r="K122" s="54"/>
      <c r="L122" s="52"/>
      <c r="M122" s="52"/>
      <c r="N122" s="52"/>
      <c r="O122" s="52"/>
      <c r="P122" s="53"/>
      <c r="Q122" s="55"/>
      <c r="R122" s="56"/>
      <c r="S122" s="56"/>
      <c r="T122" s="56"/>
      <c r="U122" s="56"/>
      <c r="V122" s="56"/>
      <c r="X122" s="7"/>
    </row>
    <row r="123" spans="1:24" s="94" customFormat="1" ht="36.75" x14ac:dyDescent="0.45">
      <c r="A123" s="41" t="s">
        <v>189</v>
      </c>
      <c r="B123" s="42" t="s">
        <v>102</v>
      </c>
      <c r="C123" s="43" t="s">
        <v>20</v>
      </c>
      <c r="D123" s="44"/>
      <c r="E123" s="45"/>
      <c r="F123" s="46"/>
      <c r="G123" s="46"/>
      <c r="H123" s="52"/>
      <c r="I123" s="52"/>
      <c r="J123" s="53"/>
      <c r="K123" s="54"/>
      <c r="L123" s="52"/>
      <c r="M123" s="52"/>
      <c r="N123" s="52"/>
      <c r="O123" s="52"/>
      <c r="P123" s="53"/>
      <c r="Q123" s="55"/>
      <c r="R123" s="56"/>
      <c r="S123" s="56"/>
      <c r="T123" s="56"/>
      <c r="U123" s="56"/>
      <c r="V123" s="56"/>
      <c r="X123" s="7"/>
    </row>
    <row r="124" spans="1:24" s="94" customFormat="1" ht="36.75" x14ac:dyDescent="0.45">
      <c r="A124" s="41" t="s">
        <v>190</v>
      </c>
      <c r="B124" s="42" t="s">
        <v>104</v>
      </c>
      <c r="C124" s="43" t="s">
        <v>20</v>
      </c>
      <c r="D124" s="44"/>
      <c r="E124" s="45"/>
      <c r="F124" s="46"/>
      <c r="G124" s="46"/>
      <c r="H124" s="52"/>
      <c r="I124" s="52"/>
      <c r="J124" s="53"/>
      <c r="K124" s="54"/>
      <c r="L124" s="52"/>
      <c r="M124" s="52"/>
      <c r="N124" s="52"/>
      <c r="O124" s="52"/>
      <c r="P124" s="53"/>
      <c r="Q124" s="55"/>
      <c r="R124" s="56"/>
      <c r="S124" s="56"/>
      <c r="T124" s="56"/>
      <c r="U124" s="56"/>
      <c r="V124" s="56"/>
      <c r="X124" s="7"/>
    </row>
    <row r="125" spans="1:24" s="94" customFormat="1" ht="36.75" x14ac:dyDescent="0.45">
      <c r="A125" s="41" t="s">
        <v>191</v>
      </c>
      <c r="B125" s="42" t="s">
        <v>170</v>
      </c>
      <c r="C125" s="43" t="s">
        <v>20</v>
      </c>
      <c r="D125" s="44"/>
      <c r="E125" s="45"/>
      <c r="F125" s="46"/>
      <c r="G125" s="46"/>
      <c r="H125" s="52"/>
      <c r="I125" s="52"/>
      <c r="J125" s="53"/>
      <c r="K125" s="54"/>
      <c r="L125" s="52"/>
      <c r="M125" s="52"/>
      <c r="N125" s="52"/>
      <c r="O125" s="52"/>
      <c r="P125" s="53"/>
      <c r="Q125" s="55"/>
      <c r="R125" s="56"/>
      <c r="S125" s="56"/>
      <c r="T125" s="56"/>
      <c r="U125" s="56"/>
      <c r="V125" s="56"/>
      <c r="X125" s="7"/>
    </row>
    <row r="126" spans="1:24" s="94" customFormat="1" ht="36.75" x14ac:dyDescent="0.45">
      <c r="A126" s="41" t="s">
        <v>192</v>
      </c>
      <c r="B126" s="13" t="s">
        <v>108</v>
      </c>
      <c r="C126" s="43" t="s">
        <v>20</v>
      </c>
      <c r="D126" s="44"/>
      <c r="E126" s="45"/>
      <c r="F126" s="46"/>
      <c r="G126" s="46"/>
      <c r="H126" s="52"/>
      <c r="I126" s="52"/>
      <c r="J126" s="53"/>
      <c r="K126" s="54"/>
      <c r="L126" s="52"/>
      <c r="M126" s="52"/>
      <c r="N126" s="52"/>
      <c r="O126" s="52"/>
      <c r="P126" s="53"/>
      <c r="Q126" s="55"/>
      <c r="R126" s="56"/>
      <c r="S126" s="56"/>
      <c r="T126" s="56"/>
      <c r="U126" s="56"/>
      <c r="V126" s="56"/>
      <c r="X126" s="7"/>
    </row>
    <row r="127" spans="1:24" s="94" customFormat="1" ht="36.75" x14ac:dyDescent="0.45">
      <c r="A127" s="41" t="s">
        <v>193</v>
      </c>
      <c r="B127" s="42" t="s">
        <v>194</v>
      </c>
      <c r="C127" s="43" t="s">
        <v>20</v>
      </c>
      <c r="D127" s="44"/>
      <c r="E127" s="45"/>
      <c r="F127" s="46"/>
      <c r="G127" s="46"/>
      <c r="H127" s="52"/>
      <c r="I127" s="52"/>
      <c r="J127" s="53"/>
      <c r="K127" s="54"/>
      <c r="L127" s="52"/>
      <c r="M127" s="52"/>
      <c r="N127" s="52"/>
      <c r="O127" s="52"/>
      <c r="P127" s="53"/>
      <c r="Q127" s="55"/>
      <c r="R127" s="56"/>
      <c r="S127" s="56"/>
      <c r="T127" s="56"/>
      <c r="U127" s="56"/>
      <c r="V127" s="56"/>
      <c r="X127" s="7"/>
    </row>
    <row r="128" spans="1:24" s="94" customFormat="1" ht="36.75" x14ac:dyDescent="0.45">
      <c r="A128" s="41" t="s">
        <v>195</v>
      </c>
      <c r="B128" s="42" t="s">
        <v>196</v>
      </c>
      <c r="C128" s="43" t="s">
        <v>20</v>
      </c>
      <c r="D128" s="44"/>
      <c r="E128" s="45"/>
      <c r="F128" s="46"/>
      <c r="G128" s="46"/>
      <c r="H128" s="52"/>
      <c r="I128" s="52"/>
      <c r="J128" s="53"/>
      <c r="K128" s="54"/>
      <c r="L128" s="52"/>
      <c r="M128" s="52"/>
      <c r="N128" s="52"/>
      <c r="O128" s="52"/>
      <c r="P128" s="53"/>
      <c r="Q128" s="55"/>
      <c r="R128" s="56"/>
      <c r="S128" s="56"/>
      <c r="T128" s="56"/>
      <c r="U128" s="56"/>
      <c r="V128" s="56"/>
      <c r="X128" s="7"/>
    </row>
    <row r="129" spans="1:24" s="94" customFormat="1" ht="36.75" x14ac:dyDescent="0.45">
      <c r="A129" s="41" t="s">
        <v>197</v>
      </c>
      <c r="B129" s="42" t="s">
        <v>198</v>
      </c>
      <c r="C129" s="43" t="s">
        <v>20</v>
      </c>
      <c r="D129" s="44"/>
      <c r="E129" s="45"/>
      <c r="F129" s="46"/>
      <c r="G129" s="46"/>
      <c r="H129" s="52"/>
      <c r="I129" s="52"/>
      <c r="J129" s="53"/>
      <c r="K129" s="54"/>
      <c r="L129" s="52"/>
      <c r="M129" s="52"/>
      <c r="N129" s="52"/>
      <c r="O129" s="52"/>
      <c r="P129" s="53"/>
      <c r="Q129" s="55"/>
      <c r="R129" s="56"/>
      <c r="S129" s="56"/>
      <c r="T129" s="56"/>
      <c r="U129" s="56"/>
      <c r="V129" s="56"/>
      <c r="X129" s="7"/>
    </row>
    <row r="130" spans="1:24" s="94" customFormat="1" ht="36.75" x14ac:dyDescent="0.45">
      <c r="A130" s="41" t="s">
        <v>199</v>
      </c>
      <c r="B130" s="42" t="s">
        <v>153</v>
      </c>
      <c r="C130" s="43" t="s">
        <v>20</v>
      </c>
      <c r="D130" s="44"/>
      <c r="E130" s="45"/>
      <c r="F130" s="46"/>
      <c r="G130" s="46"/>
      <c r="H130" s="52"/>
      <c r="I130" s="52"/>
      <c r="J130" s="53"/>
      <c r="K130" s="54"/>
      <c r="L130" s="52"/>
      <c r="M130" s="52"/>
      <c r="N130" s="52"/>
      <c r="O130" s="52"/>
      <c r="P130" s="53"/>
      <c r="Q130" s="55"/>
      <c r="R130" s="56"/>
      <c r="S130" s="56"/>
      <c r="T130" s="56"/>
      <c r="U130" s="56"/>
      <c r="V130" s="56"/>
      <c r="X130" s="7"/>
    </row>
    <row r="131" spans="1:24" s="94" customFormat="1" x14ac:dyDescent="0.45">
      <c r="A131" s="41">
        <v>9</v>
      </c>
      <c r="B131" s="13" t="s">
        <v>200</v>
      </c>
      <c r="C131" s="43"/>
      <c r="D131" s="44"/>
      <c r="E131" s="45"/>
      <c r="F131" s="46"/>
      <c r="G131" s="46"/>
      <c r="H131" s="52"/>
      <c r="I131" s="52"/>
      <c r="J131" s="53"/>
      <c r="K131" s="54"/>
      <c r="L131" s="52"/>
      <c r="M131" s="52"/>
      <c r="N131" s="52"/>
      <c r="O131" s="52"/>
      <c r="P131" s="53"/>
      <c r="Q131" s="55"/>
      <c r="R131" s="56"/>
      <c r="S131" s="56"/>
      <c r="T131" s="56"/>
      <c r="U131" s="56"/>
      <c r="V131" s="56"/>
      <c r="X131" s="7"/>
    </row>
    <row r="132" spans="1:24" s="94" customFormat="1" ht="66" x14ac:dyDescent="0.45">
      <c r="A132" s="41" t="s">
        <v>201</v>
      </c>
      <c r="B132" s="13" t="s">
        <v>202</v>
      </c>
      <c r="C132" s="43" t="s">
        <v>20</v>
      </c>
      <c r="D132" s="44"/>
      <c r="E132" s="98">
        <v>724.52</v>
      </c>
      <c r="F132" s="98"/>
      <c r="G132" s="98">
        <v>371.42500000000001</v>
      </c>
      <c r="H132" s="99"/>
      <c r="I132" s="99">
        <v>10220</v>
      </c>
      <c r="J132" s="100"/>
      <c r="K132" s="101">
        <v>11315</v>
      </c>
      <c r="L132" s="99">
        <v>11315</v>
      </c>
      <c r="M132" s="99">
        <v>11315</v>
      </c>
      <c r="N132" s="99">
        <v>11315</v>
      </c>
      <c r="O132" s="99">
        <v>11315</v>
      </c>
      <c r="P132" s="100">
        <v>11315</v>
      </c>
      <c r="Q132" s="55">
        <f>K132</f>
        <v>11315</v>
      </c>
      <c r="R132" s="56">
        <f>L132</f>
        <v>11315</v>
      </c>
      <c r="S132" s="56">
        <f t="shared" ref="S132:V133" si="92">R132</f>
        <v>11315</v>
      </c>
      <c r="T132" s="56">
        <f t="shared" si="92"/>
        <v>11315</v>
      </c>
      <c r="U132" s="56">
        <f t="shared" si="92"/>
        <v>11315</v>
      </c>
      <c r="V132" s="56">
        <f t="shared" si="92"/>
        <v>11315</v>
      </c>
      <c r="X132" s="7"/>
    </row>
    <row r="133" spans="1:24" s="94" customFormat="1" ht="66" x14ac:dyDescent="0.45">
      <c r="A133" s="41" t="s">
        <v>203</v>
      </c>
      <c r="B133" s="13" t="s">
        <v>204</v>
      </c>
      <c r="C133" s="43" t="s">
        <v>20</v>
      </c>
      <c r="D133" s="44"/>
      <c r="E133" s="98">
        <v>240.768</v>
      </c>
      <c r="F133" s="98"/>
      <c r="G133" s="98">
        <v>149.96</v>
      </c>
      <c r="H133" s="99"/>
      <c r="I133" s="99">
        <v>190</v>
      </c>
      <c r="J133" s="100"/>
      <c r="K133" s="101">
        <v>190</v>
      </c>
      <c r="L133" s="99">
        <v>190</v>
      </c>
      <c r="M133" s="99">
        <v>190</v>
      </c>
      <c r="N133" s="99">
        <v>190</v>
      </c>
      <c r="O133" s="99">
        <v>190</v>
      </c>
      <c r="P133" s="100">
        <v>190</v>
      </c>
      <c r="Q133" s="55">
        <f>P133</f>
        <v>190</v>
      </c>
      <c r="R133" s="56">
        <f>Q133</f>
        <v>190</v>
      </c>
      <c r="S133" s="56">
        <f t="shared" si="92"/>
        <v>190</v>
      </c>
      <c r="T133" s="56">
        <f t="shared" si="92"/>
        <v>190</v>
      </c>
      <c r="U133" s="56">
        <f t="shared" si="92"/>
        <v>190</v>
      </c>
      <c r="V133" s="56">
        <f t="shared" si="92"/>
        <v>190</v>
      </c>
      <c r="X133" s="7"/>
    </row>
    <row r="134" spans="1:24" s="94" customFormat="1" ht="99" x14ac:dyDescent="0.45">
      <c r="A134" s="41">
        <v>10</v>
      </c>
      <c r="B134" s="13" t="s">
        <v>205</v>
      </c>
      <c r="C134" s="43" t="s">
        <v>20</v>
      </c>
      <c r="D134" s="44"/>
      <c r="E134" s="98">
        <v>2933.1129999999998</v>
      </c>
      <c r="F134" s="98"/>
      <c r="G134" s="98">
        <v>2175.4110000000001</v>
      </c>
      <c r="H134" s="99"/>
      <c r="I134" s="99">
        <v>2175.4110000000001</v>
      </c>
      <c r="J134" s="100"/>
      <c r="K134" s="101"/>
      <c r="L134" s="99"/>
      <c r="M134" s="99"/>
      <c r="N134" s="99"/>
      <c r="O134" s="99"/>
      <c r="P134" s="100"/>
      <c r="Q134" s="55">
        <v>0</v>
      </c>
      <c r="R134" s="56">
        <v>0</v>
      </c>
      <c r="S134" s="56">
        <v>0</v>
      </c>
      <c r="T134" s="56">
        <v>0</v>
      </c>
      <c r="U134" s="56">
        <v>0</v>
      </c>
      <c r="V134" s="56">
        <v>0</v>
      </c>
      <c r="X134" s="7"/>
    </row>
    <row r="135" spans="1:24" s="94" customFormat="1" ht="33.75" thickBot="1" x14ac:dyDescent="0.5">
      <c r="A135" s="102">
        <v>11</v>
      </c>
      <c r="B135" s="103" t="s">
        <v>206</v>
      </c>
      <c r="C135" s="104" t="s">
        <v>30</v>
      </c>
      <c r="D135" s="105"/>
      <c r="E135" s="106"/>
      <c r="F135" s="107"/>
      <c r="G135" s="108">
        <f>G114/E114</f>
        <v>0.96261644178797656</v>
      </c>
      <c r="H135" s="109"/>
      <c r="I135" s="108">
        <f>I114/G114</f>
        <v>1.0113869701455152</v>
      </c>
      <c r="J135" s="110"/>
      <c r="K135" s="111">
        <f t="shared" ref="K135:P135" si="93">K114/J114</f>
        <v>0.88196889653643762</v>
      </c>
      <c r="L135" s="108">
        <f t="shared" si="93"/>
        <v>0.98655603078857934</v>
      </c>
      <c r="M135" s="108">
        <f t="shared" si="93"/>
        <v>0.98343148732476415</v>
      </c>
      <c r="N135" s="108">
        <f t="shared" si="93"/>
        <v>0.98410687312485734</v>
      </c>
      <c r="O135" s="108">
        <f t="shared" si="93"/>
        <v>0.98335311845005646</v>
      </c>
      <c r="P135" s="110">
        <f t="shared" si="93"/>
        <v>0.98383138039044726</v>
      </c>
      <c r="Q135" s="112">
        <f>Q114/J114</f>
        <v>0.97525228196283897</v>
      </c>
      <c r="R135" s="113">
        <f>R114/Q114</f>
        <v>0.98655603078857934</v>
      </c>
      <c r="S135" s="113">
        <f>S114/R114</f>
        <v>0.98343148732476426</v>
      </c>
      <c r="T135" s="113">
        <f>T114/S114</f>
        <v>0.98410687312485734</v>
      </c>
      <c r="U135" s="113">
        <f>U114/T114</f>
        <v>0.98335311845005646</v>
      </c>
      <c r="V135" s="113">
        <f>V114/U114</f>
        <v>0.98383138039044726</v>
      </c>
      <c r="X135" s="7"/>
    </row>
    <row r="136" spans="1:24" s="125" customFormat="1" ht="33.75" thickBot="1" x14ac:dyDescent="0.5">
      <c r="A136" s="114"/>
      <c r="B136" s="115" t="s">
        <v>31</v>
      </c>
      <c r="C136" s="116"/>
      <c r="D136" s="117"/>
      <c r="E136" s="118"/>
      <c r="F136" s="119"/>
      <c r="G136" s="120"/>
      <c r="H136" s="120"/>
      <c r="I136" s="120"/>
      <c r="J136" s="121"/>
      <c r="K136" s="122"/>
      <c r="L136" s="120"/>
      <c r="M136" s="120"/>
      <c r="N136" s="120"/>
      <c r="O136" s="120"/>
      <c r="P136" s="121"/>
      <c r="Q136" s="123"/>
      <c r="R136" s="124"/>
      <c r="S136" s="124"/>
      <c r="T136" s="124"/>
      <c r="U136" s="124"/>
      <c r="V136" s="124"/>
      <c r="X136" s="4"/>
    </row>
    <row r="137" spans="1:24" ht="69.75" x14ac:dyDescent="0.45">
      <c r="A137" s="126" t="s">
        <v>207</v>
      </c>
      <c r="B137" s="127" t="s">
        <v>208</v>
      </c>
      <c r="C137" s="128" t="s">
        <v>209</v>
      </c>
      <c r="D137" s="129">
        <v>9061.5</v>
      </c>
      <c r="E137" s="130">
        <v>8979.9</v>
      </c>
      <c r="F137" s="130">
        <v>9061.5</v>
      </c>
      <c r="G137" s="130">
        <v>8979.9</v>
      </c>
      <c r="H137" s="130">
        <v>8979.9</v>
      </c>
      <c r="I137" s="130">
        <v>8979.9</v>
      </c>
      <c r="J137" s="131">
        <v>8979.9</v>
      </c>
      <c r="K137" s="132">
        <v>9061.5</v>
      </c>
      <c r="L137" s="133">
        <v>9061.5</v>
      </c>
      <c r="M137" s="133">
        <v>9061.5</v>
      </c>
      <c r="N137" s="133">
        <v>9061.5</v>
      </c>
      <c r="O137" s="133">
        <v>9061.5</v>
      </c>
      <c r="P137" s="131">
        <v>9061.5</v>
      </c>
      <c r="Q137" s="134">
        <v>9061.5</v>
      </c>
      <c r="R137" s="135">
        <v>9061.5</v>
      </c>
      <c r="S137" s="135">
        <v>9061.5</v>
      </c>
      <c r="T137" s="135">
        <v>9061.5</v>
      </c>
      <c r="U137" s="135">
        <v>9061.5</v>
      </c>
      <c r="V137" s="135">
        <v>9061.5</v>
      </c>
    </row>
    <row r="138" spans="1:24" ht="69.75" x14ac:dyDescent="0.45">
      <c r="A138" s="126" t="s">
        <v>210</v>
      </c>
      <c r="B138" s="127" t="s">
        <v>211</v>
      </c>
      <c r="C138" s="43" t="s">
        <v>209</v>
      </c>
      <c r="D138" s="136">
        <v>4652</v>
      </c>
      <c r="E138" s="137">
        <v>4652</v>
      </c>
      <c r="F138" s="137">
        <v>4652</v>
      </c>
      <c r="G138" s="137">
        <v>4652</v>
      </c>
      <c r="H138" s="137">
        <v>4652</v>
      </c>
      <c r="I138" s="137">
        <v>4652</v>
      </c>
      <c r="J138" s="138">
        <v>4652</v>
      </c>
      <c r="K138" s="139">
        <v>4652</v>
      </c>
      <c r="L138" s="140">
        <v>4652</v>
      </c>
      <c r="M138" s="140">
        <v>4652</v>
      </c>
      <c r="N138" s="140">
        <v>4652</v>
      </c>
      <c r="O138" s="140">
        <v>4652</v>
      </c>
      <c r="P138" s="138">
        <v>4652</v>
      </c>
      <c r="Q138" s="49">
        <v>4652</v>
      </c>
      <c r="R138" s="50">
        <v>4652</v>
      </c>
      <c r="S138" s="50">
        <v>4652</v>
      </c>
      <c r="T138" s="50">
        <v>4652</v>
      </c>
      <c r="U138" s="50">
        <v>4652</v>
      </c>
      <c r="V138" s="50">
        <v>4652</v>
      </c>
    </row>
    <row r="139" spans="1:24" ht="69.75" x14ac:dyDescent="0.45">
      <c r="A139" s="141" t="s">
        <v>212</v>
      </c>
      <c r="B139" s="142" t="s">
        <v>213</v>
      </c>
      <c r="C139" s="43" t="s">
        <v>209</v>
      </c>
      <c r="D139" s="136">
        <v>2373</v>
      </c>
      <c r="E139" s="137">
        <v>2373</v>
      </c>
      <c r="F139" s="137">
        <v>2373</v>
      </c>
      <c r="G139" s="137">
        <v>2373</v>
      </c>
      <c r="H139" s="137">
        <v>2373</v>
      </c>
      <c r="I139" s="137">
        <v>2373</v>
      </c>
      <c r="J139" s="138">
        <v>2373</v>
      </c>
      <c r="K139" s="139">
        <v>2375</v>
      </c>
      <c r="L139" s="140">
        <v>2375</v>
      </c>
      <c r="M139" s="140">
        <v>2375</v>
      </c>
      <c r="N139" s="140">
        <v>2136</v>
      </c>
      <c r="O139" s="140">
        <v>2214</v>
      </c>
      <c r="P139" s="138">
        <v>2334.5</v>
      </c>
      <c r="Q139" s="49">
        <v>2375</v>
      </c>
      <c r="R139" s="50">
        <v>2375</v>
      </c>
      <c r="S139" s="50">
        <v>2375</v>
      </c>
      <c r="T139" s="50">
        <v>2136</v>
      </c>
      <c r="U139" s="50">
        <v>2214</v>
      </c>
      <c r="V139" s="50">
        <v>2334.5</v>
      </c>
    </row>
    <row r="140" spans="1:24" ht="69.75" x14ac:dyDescent="0.45">
      <c r="A140" s="141" t="s">
        <v>214</v>
      </c>
      <c r="B140" s="142" t="s">
        <v>215</v>
      </c>
      <c r="C140" s="43" t="s">
        <v>209</v>
      </c>
      <c r="D140" s="136">
        <v>3859.8</v>
      </c>
      <c r="E140" s="137">
        <v>3859.8</v>
      </c>
      <c r="F140" s="137">
        <v>3859.8</v>
      </c>
      <c r="G140" s="137">
        <v>3859.8</v>
      </c>
      <c r="H140" s="137">
        <v>3859.8</v>
      </c>
      <c r="I140" s="137">
        <v>3859.8</v>
      </c>
      <c r="J140" s="138">
        <v>3859.8</v>
      </c>
      <c r="K140" s="139">
        <v>3859.8</v>
      </c>
      <c r="L140" s="140">
        <v>3859.8</v>
      </c>
      <c r="M140" s="140">
        <v>3859.8</v>
      </c>
      <c r="N140" s="140">
        <v>3859.8</v>
      </c>
      <c r="O140" s="140">
        <v>3859.8</v>
      </c>
      <c r="P140" s="138">
        <v>3859.8</v>
      </c>
      <c r="Q140" s="49">
        <v>3859.8</v>
      </c>
      <c r="R140" s="50">
        <v>3859.8</v>
      </c>
      <c r="S140" s="50">
        <v>3859.8</v>
      </c>
      <c r="T140" s="50">
        <v>3859.8</v>
      </c>
      <c r="U140" s="50">
        <v>3859.8</v>
      </c>
      <c r="V140" s="50">
        <v>3859.8</v>
      </c>
    </row>
    <row r="141" spans="1:24" s="151" customFormat="1" x14ac:dyDescent="0.45">
      <c r="A141" s="141" t="s">
        <v>216</v>
      </c>
      <c r="B141" s="143" t="s">
        <v>217</v>
      </c>
      <c r="C141" s="43" t="s">
        <v>218</v>
      </c>
      <c r="D141" s="144">
        <v>386548.3</v>
      </c>
      <c r="E141" s="145">
        <v>357456.745</v>
      </c>
      <c r="F141" s="146">
        <v>359979.26</v>
      </c>
      <c r="G141" s="147">
        <v>348483.8</v>
      </c>
      <c r="H141" s="147">
        <v>360206.82</v>
      </c>
      <c r="I141" s="147">
        <v>341995.2</v>
      </c>
      <c r="J141" s="148">
        <v>360206.82</v>
      </c>
      <c r="K141" s="149">
        <v>318166.52</v>
      </c>
      <c r="L141" s="147">
        <v>305393.12</v>
      </c>
      <c r="M141" s="150">
        <v>288418.45</v>
      </c>
      <c r="N141" s="147">
        <v>298145.03399999999</v>
      </c>
      <c r="O141" s="147">
        <v>286438.43400000001</v>
      </c>
      <c r="P141" s="148">
        <v>285694.83399999997</v>
      </c>
      <c r="Q141" s="91">
        <f>Q142+Q143+Q144</f>
        <v>340775.80279279279</v>
      </c>
      <c r="R141" s="92">
        <f>R142+R143+R144</f>
        <v>323331.63052912126</v>
      </c>
      <c r="S141" s="92">
        <f>S142+S143+S144</f>
        <v>308755.04872415983</v>
      </c>
      <c r="T141" s="92">
        <f t="shared" ref="T141:V141" si="94">T145*T114/1000</f>
        <v>303847.96556144592</v>
      </c>
      <c r="U141" s="92">
        <f t="shared" si="94"/>
        <v>298789.84446955321</v>
      </c>
      <c r="V141" s="92">
        <f t="shared" si="94"/>
        <v>293958.82513112761</v>
      </c>
      <c r="X141" s="86"/>
    </row>
    <row r="142" spans="1:24" s="125" customFormat="1" ht="66" x14ac:dyDescent="0.45">
      <c r="A142" s="152" t="s">
        <v>88</v>
      </c>
      <c r="B142" s="153" t="s">
        <v>219</v>
      </c>
      <c r="C142" s="43" t="s">
        <v>218</v>
      </c>
      <c r="D142" s="144"/>
      <c r="E142" s="145"/>
      <c r="F142" s="146"/>
      <c r="G142" s="147"/>
      <c r="H142" s="147"/>
      <c r="I142" s="147"/>
      <c r="J142" s="148"/>
      <c r="K142" s="154">
        <v>118958</v>
      </c>
      <c r="L142" s="147">
        <v>113327</v>
      </c>
      <c r="M142" s="147">
        <v>107512</v>
      </c>
      <c r="N142" s="147"/>
      <c r="O142" s="147"/>
      <c r="P142" s="148"/>
      <c r="Q142" s="91">
        <f>Q146*Q45</f>
        <v>126236.47288288288</v>
      </c>
      <c r="R142" s="92">
        <f>R146*R45</f>
        <v>116227.76388672303</v>
      </c>
      <c r="S142" s="92">
        <f>S146*S45</f>
        <v>111636.52150465851</v>
      </c>
      <c r="T142" s="92" t="s">
        <v>37</v>
      </c>
      <c r="U142" s="92" t="s">
        <v>37</v>
      </c>
      <c r="V142" s="92" t="s">
        <v>37</v>
      </c>
      <c r="X142" s="4"/>
    </row>
    <row r="143" spans="1:24" s="125" customFormat="1" ht="99" x14ac:dyDescent="0.45">
      <c r="A143" s="152" t="s">
        <v>89</v>
      </c>
      <c r="B143" s="153" t="s">
        <v>220</v>
      </c>
      <c r="C143" s="43" t="s">
        <v>218</v>
      </c>
      <c r="D143" s="144"/>
      <c r="E143" s="145"/>
      <c r="F143" s="146"/>
      <c r="G143" s="147"/>
      <c r="H143" s="147"/>
      <c r="I143" s="147"/>
      <c r="J143" s="148"/>
      <c r="K143" s="154">
        <v>195872.7</v>
      </c>
      <c r="L143" s="147">
        <v>187449</v>
      </c>
      <c r="M143" s="147">
        <v>174379.85</v>
      </c>
      <c r="N143" s="147"/>
      <c r="O143" s="147"/>
      <c r="P143" s="148"/>
      <c r="Q143" s="91">
        <f>Q147*Q41</f>
        <v>211203.50990990989</v>
      </c>
      <c r="R143" s="92">
        <f>R147*R41</f>
        <v>202486.74664239821</v>
      </c>
      <c r="S143" s="92">
        <f>S147*S41</f>
        <v>190591.92721950129</v>
      </c>
      <c r="T143" s="92" t="s">
        <v>37</v>
      </c>
      <c r="U143" s="92" t="s">
        <v>37</v>
      </c>
      <c r="V143" s="92" t="s">
        <v>37</v>
      </c>
      <c r="X143" s="4"/>
    </row>
    <row r="144" spans="1:24" s="125" customFormat="1" ht="66" x14ac:dyDescent="0.45">
      <c r="A144" s="152" t="s">
        <v>90</v>
      </c>
      <c r="B144" s="153" t="s">
        <v>221</v>
      </c>
      <c r="C144" s="43"/>
      <c r="D144" s="144"/>
      <c r="E144" s="145"/>
      <c r="F144" s="146"/>
      <c r="G144" s="147"/>
      <c r="H144" s="147"/>
      <c r="I144" s="147"/>
      <c r="J144" s="148"/>
      <c r="K144" s="149">
        <f>K141-K142-K143</f>
        <v>3335.820000000007</v>
      </c>
      <c r="L144" s="155">
        <f t="shared" ref="L144:M144" si="95">L141-L142-L143</f>
        <v>4617.1199999999953</v>
      </c>
      <c r="M144" s="147">
        <f t="shared" si="95"/>
        <v>6526.6000000000058</v>
      </c>
      <c r="N144" s="147"/>
      <c r="O144" s="147"/>
      <c r="P144" s="156"/>
      <c r="Q144" s="91">
        <f>K144</f>
        <v>3335.820000000007</v>
      </c>
      <c r="R144" s="92">
        <f>L144</f>
        <v>4617.1199999999953</v>
      </c>
      <c r="S144" s="92">
        <f>M144</f>
        <v>6526.6000000000058</v>
      </c>
      <c r="T144" s="92" t="s">
        <v>37</v>
      </c>
      <c r="U144" s="92" t="s">
        <v>37</v>
      </c>
      <c r="V144" s="92" t="s">
        <v>37</v>
      </c>
      <c r="X144" s="4"/>
    </row>
    <row r="145" spans="1:24" s="151" customFormat="1" ht="36.75" x14ac:dyDescent="0.45">
      <c r="A145" s="141" t="s">
        <v>222</v>
      </c>
      <c r="B145" s="143" t="s">
        <v>223</v>
      </c>
      <c r="C145" s="43" t="s">
        <v>224</v>
      </c>
      <c r="D145" s="144">
        <v>614.21</v>
      </c>
      <c r="E145" s="145">
        <v>603.74</v>
      </c>
      <c r="F145" s="157">
        <v>602.79999999999995</v>
      </c>
      <c r="G145" s="147">
        <v>611.45000000000005</v>
      </c>
      <c r="H145" s="147">
        <v>593.29999999999995</v>
      </c>
      <c r="I145" s="147">
        <v>593.29999999999995</v>
      </c>
      <c r="J145" s="148">
        <f>J141/J114*1000</f>
        <v>593.29999430429609</v>
      </c>
      <c r="K145" s="149">
        <v>594.19000000000005</v>
      </c>
      <c r="L145" s="147">
        <v>578.1</v>
      </c>
      <c r="M145" s="147">
        <v>555.16999999999996</v>
      </c>
      <c r="N145" s="147">
        <f t="shared" ref="N145:P145" si="96">N141/N114*1000</f>
        <v>583.16116270801501</v>
      </c>
      <c r="O145" s="147">
        <f t="shared" si="96"/>
        <v>569.74799368680078</v>
      </c>
      <c r="P145" s="150">
        <f t="shared" si="96"/>
        <v>577.60804100660482</v>
      </c>
      <c r="Q145" s="91">
        <f>Q141/Q114*1000</f>
        <v>575.53824380813808</v>
      </c>
      <c r="R145" s="92">
        <f t="shared" ref="R145:S145" si="97">R141/R114*1000</f>
        <v>553.51816048818228</v>
      </c>
      <c r="S145" s="92">
        <f t="shared" si="97"/>
        <v>537.46927259762242</v>
      </c>
      <c r="T145" s="92">
        <f>S145</f>
        <v>537.46927259762242</v>
      </c>
      <c r="U145" s="92">
        <f t="shared" ref="U145:V145" si="98">T145</f>
        <v>537.46927259762242</v>
      </c>
      <c r="V145" s="92">
        <f t="shared" si="98"/>
        <v>537.46927259762242</v>
      </c>
      <c r="X145" s="86"/>
    </row>
    <row r="146" spans="1:24" ht="99" x14ac:dyDescent="0.45">
      <c r="A146" s="141" t="s">
        <v>222</v>
      </c>
      <c r="B146" s="143" t="s">
        <v>225</v>
      </c>
      <c r="C146" s="43" t="s">
        <v>226</v>
      </c>
      <c r="D146" s="144"/>
      <c r="E146" s="74"/>
      <c r="F146" s="74"/>
      <c r="G146" s="74"/>
      <c r="H146" s="74"/>
      <c r="I146" s="74"/>
      <c r="J146" s="158">
        <v>194</v>
      </c>
      <c r="K146" s="159">
        <f>K142/K41</f>
        <v>0.19438862694987727</v>
      </c>
      <c r="L146" s="160">
        <f t="shared" ref="L146:M146" si="99">L142/L41</f>
        <v>0.1881396687727811</v>
      </c>
      <c r="M146" s="161">
        <f t="shared" si="99"/>
        <v>0.18397634359098305</v>
      </c>
      <c r="N146" s="162"/>
      <c r="O146" s="162"/>
      <c r="P146" s="163"/>
      <c r="Q146" s="164">
        <f>0.194</f>
        <v>0.19400000000000001</v>
      </c>
      <c r="R146" s="165">
        <v>0.188</v>
      </c>
      <c r="S146" s="165">
        <v>0.184</v>
      </c>
      <c r="T146" s="165" t="s">
        <v>37</v>
      </c>
      <c r="U146" s="165" t="s">
        <v>37</v>
      </c>
      <c r="V146" s="165" t="s">
        <v>37</v>
      </c>
    </row>
    <row r="147" spans="1:24" ht="132.75" thickBot="1" x14ac:dyDescent="0.5">
      <c r="A147" s="166" t="s">
        <v>227</v>
      </c>
      <c r="B147" s="167" t="s">
        <v>228</v>
      </c>
      <c r="C147" s="168" t="s">
        <v>229</v>
      </c>
      <c r="D147" s="169"/>
      <c r="E147" s="170"/>
      <c r="F147" s="170"/>
      <c r="G147" s="170"/>
      <c r="H147" s="170"/>
      <c r="I147" s="170"/>
      <c r="J147" s="171">
        <v>321</v>
      </c>
      <c r="K147" s="172">
        <f>K143/K41</f>
        <v>0.32007452386527369</v>
      </c>
      <c r="L147" s="173">
        <f t="shared" ref="L147:M147" si="100">L143/L41</f>
        <v>0.31119320878333534</v>
      </c>
      <c r="M147" s="174">
        <f t="shared" si="100"/>
        <v>0.29840173375013102</v>
      </c>
      <c r="N147" s="175"/>
      <c r="O147" s="175"/>
      <c r="P147" s="176"/>
      <c r="Q147" s="177">
        <v>0.32</v>
      </c>
      <c r="R147" s="178">
        <v>0.311</v>
      </c>
      <c r="S147" s="178">
        <v>0.29799999999999999</v>
      </c>
      <c r="T147" s="178" t="s">
        <v>37</v>
      </c>
      <c r="U147" s="178" t="s">
        <v>37</v>
      </c>
      <c r="V147" s="178" t="s">
        <v>37</v>
      </c>
    </row>
    <row r="148" spans="1:24" ht="45.75" x14ac:dyDescent="0.65">
      <c r="Q148" s="5"/>
      <c r="R148" s="5"/>
      <c r="S148" s="5"/>
    </row>
    <row r="149" spans="1:24" ht="45.75" x14ac:dyDescent="0.65">
      <c r="Q149" s="5"/>
      <c r="R149" s="5"/>
      <c r="S149" s="5"/>
    </row>
    <row r="150" spans="1:24" ht="45.75" x14ac:dyDescent="0.65">
      <c r="K150" s="179"/>
      <c r="Q150" s="5"/>
      <c r="R150" s="5"/>
      <c r="S150" s="5"/>
    </row>
    <row r="151" spans="1:24" ht="45.75" x14ac:dyDescent="0.65">
      <c r="Q151" s="5"/>
      <c r="R151" s="5"/>
      <c r="S151" s="5"/>
    </row>
    <row r="152" spans="1:24" ht="45.75" x14ac:dyDescent="0.65">
      <c r="Q152" s="5"/>
      <c r="R152" s="5"/>
      <c r="S152" s="5"/>
    </row>
    <row r="153" spans="1:24" ht="45.75" x14ac:dyDescent="0.65">
      <c r="Q153" s="5"/>
      <c r="R153" s="5"/>
      <c r="S153" s="5"/>
    </row>
    <row r="154" spans="1:24" ht="45.75" x14ac:dyDescent="0.65">
      <c r="Q154" s="180"/>
      <c r="R154" s="5"/>
      <c r="S154" s="5"/>
    </row>
    <row r="155" spans="1:24" ht="45.75" x14ac:dyDescent="0.65">
      <c r="Q155" s="5"/>
      <c r="R155" s="5"/>
      <c r="S155" s="5"/>
    </row>
    <row r="156" spans="1:24" ht="45.75" x14ac:dyDescent="0.65">
      <c r="Q156" s="5"/>
      <c r="R156" s="5"/>
      <c r="S156" s="5"/>
    </row>
    <row r="157" spans="1:24" ht="45.75" x14ac:dyDescent="0.65">
      <c r="Q157" s="5"/>
      <c r="R157" s="5"/>
      <c r="S157" s="5"/>
    </row>
    <row r="158" spans="1:24" ht="45.75" x14ac:dyDescent="0.65">
      <c r="Q158" s="5"/>
      <c r="R158" s="5"/>
      <c r="S158" s="5"/>
    </row>
    <row r="159" spans="1:24" ht="45.75" x14ac:dyDescent="0.65">
      <c r="Q159" s="5"/>
      <c r="R159" s="5"/>
      <c r="S159" s="5"/>
      <c r="T159" s="1"/>
      <c r="U159" s="1"/>
      <c r="V159" s="1"/>
    </row>
    <row r="160" spans="1:24" ht="45.75" x14ac:dyDescent="0.65">
      <c r="Q160" s="5"/>
      <c r="R160" s="5"/>
      <c r="S160" s="5"/>
      <c r="T160" s="1"/>
      <c r="U160" s="1"/>
      <c r="V160" s="1"/>
    </row>
    <row r="161" spans="17:19" s="1" customFormat="1" ht="45.75" x14ac:dyDescent="0.65">
      <c r="Q161" s="5"/>
      <c r="R161" s="5"/>
      <c r="S161" s="5"/>
    </row>
    <row r="162" spans="17:19" s="1" customFormat="1" ht="45.75" x14ac:dyDescent="0.65">
      <c r="Q162" s="5"/>
      <c r="R162" s="5"/>
      <c r="S162" s="5"/>
    </row>
    <row r="163" spans="17:19" s="1" customFormat="1" ht="45.75" x14ac:dyDescent="0.65">
      <c r="Q163" s="5"/>
      <c r="R163" s="5"/>
      <c r="S163" s="5"/>
    </row>
    <row r="164" spans="17:19" s="1" customFormat="1" ht="45.75" x14ac:dyDescent="0.65">
      <c r="Q164" s="5"/>
      <c r="R164" s="5"/>
      <c r="S164" s="5"/>
    </row>
  </sheetData>
  <mergeCells count="1">
    <mergeCell ref="A9:V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zoomScale="40" zoomScaleNormal="40" workbookViewId="0">
      <selection activeCell="AN40" sqref="AN40"/>
    </sheetView>
  </sheetViews>
  <sheetFormatPr defaultRowHeight="15.75" x14ac:dyDescent="0.25"/>
  <cols>
    <col min="1" max="1" width="16" style="181" customWidth="1"/>
    <col min="2" max="2" width="99.42578125" style="181" customWidth="1"/>
    <col min="3" max="3" width="23" style="181" customWidth="1"/>
    <col min="4" max="4" width="14.7109375" style="181" hidden="1" customWidth="1"/>
    <col min="5" max="9" width="13" style="181" hidden="1" customWidth="1"/>
    <col min="10" max="12" width="20.140625" style="181" hidden="1" customWidth="1"/>
    <col min="13" max="13" width="20.7109375" style="181" hidden="1" customWidth="1"/>
    <col min="14" max="16" width="20.140625" style="181" hidden="1" customWidth="1"/>
    <col min="17" max="22" width="31.28515625" style="181" customWidth="1"/>
    <col min="23" max="23" width="9.140625" style="181"/>
    <col min="24" max="24" width="11.28515625" style="181" bestFit="1" customWidth="1"/>
    <col min="25" max="16384" width="9.140625" style="181"/>
  </cols>
  <sheetData>
    <row r="1" spans="1:24" ht="37.5" customHeight="1" x14ac:dyDescent="0.45">
      <c r="T1" s="3" t="s">
        <v>230</v>
      </c>
    </row>
    <row r="2" spans="1:24" ht="37.5" customHeight="1" x14ac:dyDescent="0.45">
      <c r="T2" s="3" t="s">
        <v>1</v>
      </c>
    </row>
    <row r="3" spans="1:24" ht="37.5" customHeight="1" x14ac:dyDescent="0.45">
      <c r="T3" s="3" t="s">
        <v>2</v>
      </c>
    </row>
    <row r="4" spans="1:24" ht="37.5" customHeight="1" x14ac:dyDescent="0.45">
      <c r="T4" s="3" t="s">
        <v>3</v>
      </c>
    </row>
    <row r="6" spans="1:24" ht="111.75" customHeight="1" thickBot="1" x14ac:dyDescent="0.5">
      <c r="A6" s="348" t="s">
        <v>231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</row>
    <row r="7" spans="1:24" ht="60.75" customHeight="1" thickBot="1" x14ac:dyDescent="0.3">
      <c r="A7" s="182" t="s">
        <v>232</v>
      </c>
      <c r="B7" s="183" t="s">
        <v>233</v>
      </c>
      <c r="C7" s="184" t="s">
        <v>7</v>
      </c>
      <c r="D7" s="185" t="s">
        <v>8</v>
      </c>
      <c r="E7" s="186"/>
      <c r="F7" s="185" t="s">
        <v>9</v>
      </c>
      <c r="G7" s="186"/>
      <c r="H7" s="185" t="s">
        <v>10</v>
      </c>
      <c r="I7" s="187"/>
      <c r="J7" s="188"/>
      <c r="K7" s="189" t="s">
        <v>11</v>
      </c>
      <c r="L7" s="190" t="s">
        <v>12</v>
      </c>
      <c r="M7" s="190" t="s">
        <v>13</v>
      </c>
      <c r="N7" s="190" t="s">
        <v>14</v>
      </c>
      <c r="O7" s="190" t="s">
        <v>15</v>
      </c>
      <c r="P7" s="191" t="s">
        <v>16</v>
      </c>
      <c r="Q7" s="182" t="s">
        <v>11</v>
      </c>
      <c r="R7" s="192" t="s">
        <v>12</v>
      </c>
      <c r="S7" s="192" t="s">
        <v>13</v>
      </c>
      <c r="T7" s="193" t="s">
        <v>14</v>
      </c>
      <c r="U7" s="193" t="s">
        <v>15</v>
      </c>
      <c r="V7" s="193" t="s">
        <v>16</v>
      </c>
    </row>
    <row r="8" spans="1:24" ht="20.25" customHeight="1" thickBot="1" x14ac:dyDescent="0.3">
      <c r="A8" s="194">
        <v>1</v>
      </c>
      <c r="B8" s="195">
        <v>2</v>
      </c>
      <c r="C8" s="196">
        <v>3</v>
      </c>
      <c r="D8" s="197"/>
      <c r="E8" s="198"/>
      <c r="F8" s="197"/>
      <c r="G8" s="198"/>
      <c r="H8" s="198"/>
      <c r="I8" s="199"/>
      <c r="J8" s="194">
        <v>4</v>
      </c>
      <c r="K8" s="196">
        <v>5</v>
      </c>
      <c r="L8" s="197">
        <v>6</v>
      </c>
      <c r="M8" s="197">
        <v>7</v>
      </c>
      <c r="N8" s="197"/>
      <c r="O8" s="197"/>
      <c r="P8" s="200"/>
      <c r="Q8" s="201">
        <v>4</v>
      </c>
      <c r="R8" s="193">
        <v>5</v>
      </c>
      <c r="S8" s="193">
        <v>6</v>
      </c>
      <c r="T8" s="193">
        <v>7</v>
      </c>
      <c r="U8" s="193">
        <v>8</v>
      </c>
      <c r="V8" s="193">
        <v>9</v>
      </c>
    </row>
    <row r="9" spans="1:24" ht="27" customHeight="1" x14ac:dyDescent="0.3">
      <c r="A9" s="202">
        <v>1</v>
      </c>
      <c r="B9" s="203" t="s">
        <v>234</v>
      </c>
      <c r="C9" s="204" t="s">
        <v>235</v>
      </c>
      <c r="D9" s="205">
        <v>974241.32808093668</v>
      </c>
      <c r="E9" s="205">
        <v>932662.2</v>
      </c>
      <c r="F9" s="205">
        <v>872888.56555462012</v>
      </c>
      <c r="G9" s="205">
        <v>880622.9</v>
      </c>
      <c r="H9" s="205">
        <v>884150.91924914077</v>
      </c>
      <c r="I9" s="206">
        <v>903148.71951461374</v>
      </c>
      <c r="J9" s="207">
        <f>791174</f>
        <v>791174</v>
      </c>
      <c r="K9" s="208">
        <v>875269.6</v>
      </c>
      <c r="L9" s="209">
        <v>873597.3</v>
      </c>
      <c r="M9" s="209">
        <v>864189.8</v>
      </c>
      <c r="N9" s="209">
        <v>850856.75533115712</v>
      </c>
      <c r="O9" s="209">
        <v>841840.07763101207</v>
      </c>
      <c r="P9" s="210">
        <v>831204.76282514271</v>
      </c>
      <c r="Q9" s="211">
        <f>Q24+Q48</f>
        <v>918816.42</v>
      </c>
      <c r="R9" s="212">
        <f t="shared" ref="R9:V9" si="0">R24+R48</f>
        <v>916493.6515082008</v>
      </c>
      <c r="S9" s="212">
        <f t="shared" si="0"/>
        <v>906497.32290721184</v>
      </c>
      <c r="T9" s="212">
        <f t="shared" si="0"/>
        <v>892442.18657240632</v>
      </c>
      <c r="U9" s="212">
        <f t="shared" si="0"/>
        <v>882676.9184343135</v>
      </c>
      <c r="V9" s="212">
        <f t="shared" si="0"/>
        <v>869793.8670051985</v>
      </c>
    </row>
    <row r="10" spans="1:24" ht="25.5" customHeight="1" x14ac:dyDescent="0.3">
      <c r="A10" s="213" t="s">
        <v>18</v>
      </c>
      <c r="B10" s="214" t="s">
        <v>236</v>
      </c>
      <c r="C10" s="215" t="s">
        <v>235</v>
      </c>
      <c r="D10" s="216">
        <v>720721.5</v>
      </c>
      <c r="E10" s="216">
        <v>680044.0314160001</v>
      </c>
      <c r="F10" s="216">
        <v>684898.4</v>
      </c>
      <c r="G10" s="216">
        <v>617641.72648800001</v>
      </c>
      <c r="H10" s="216">
        <v>667234.17000000004</v>
      </c>
      <c r="I10" s="217">
        <v>653519.7328245549</v>
      </c>
      <c r="J10" s="218">
        <f>J13</f>
        <v>667234.17000000004</v>
      </c>
      <c r="K10" s="219">
        <v>617096.6230858647</v>
      </c>
      <c r="L10" s="220">
        <v>607877.80267227872</v>
      </c>
      <c r="M10" s="220">
        <v>599532.76180884836</v>
      </c>
      <c r="N10" s="220">
        <v>589300.98369912535</v>
      </c>
      <c r="O10" s="220">
        <v>578692.81953434495</v>
      </c>
      <c r="P10" s="221">
        <v>546840.47693169606</v>
      </c>
      <c r="Q10" s="222">
        <v>660643.52</v>
      </c>
      <c r="R10" s="223">
        <f>Q10*L10/K10</f>
        <v>650774.1515082008</v>
      </c>
      <c r="S10" s="223">
        <f>R10*M10/L10</f>
        <v>641840.22290721186</v>
      </c>
      <c r="T10" s="223">
        <f>S10*N10/M10</f>
        <v>630886.41494037455</v>
      </c>
      <c r="U10" s="223">
        <f>T10*O10/N10</f>
        <v>619529.66033764638</v>
      </c>
      <c r="V10" s="223">
        <f>U10*P10/O10</f>
        <v>585429.58111175185</v>
      </c>
    </row>
    <row r="11" spans="1:24" ht="21" customHeight="1" x14ac:dyDescent="0.3">
      <c r="A11" s="213" t="s">
        <v>21</v>
      </c>
      <c r="B11" s="214" t="s">
        <v>237</v>
      </c>
      <c r="C11" s="215" t="s">
        <v>235</v>
      </c>
      <c r="D11" s="216">
        <f>D10</f>
        <v>720721.5</v>
      </c>
      <c r="E11" s="216">
        <v>680044.0314160001</v>
      </c>
      <c r="F11" s="216">
        <f>F10</f>
        <v>684898.4</v>
      </c>
      <c r="G11" s="216">
        <v>617641.72648800001</v>
      </c>
      <c r="H11" s="216">
        <v>617641.72648800001</v>
      </c>
      <c r="I11" s="217">
        <v>653519.7328245549</v>
      </c>
      <c r="J11" s="218">
        <f>J10</f>
        <v>667234.17000000004</v>
      </c>
      <c r="K11" s="219">
        <v>617096.6230858647</v>
      </c>
      <c r="L11" s="220">
        <v>607877.80267227872</v>
      </c>
      <c r="M11" s="220">
        <v>599532.76180884836</v>
      </c>
      <c r="N11" s="220">
        <v>589300.98369912535</v>
      </c>
      <c r="O11" s="220">
        <v>578692.81953434495</v>
      </c>
      <c r="P11" s="221">
        <v>546840.47693169606</v>
      </c>
      <c r="Q11" s="222">
        <f>Q10</f>
        <v>660643.52</v>
      </c>
      <c r="R11" s="223">
        <f t="shared" ref="R11:V11" si="1">R10</f>
        <v>650774.1515082008</v>
      </c>
      <c r="S11" s="223">
        <f t="shared" si="1"/>
        <v>641840.22290721186</v>
      </c>
      <c r="T11" s="223">
        <f t="shared" si="1"/>
        <v>630886.41494037455</v>
      </c>
      <c r="U11" s="223">
        <f t="shared" si="1"/>
        <v>619529.66033764638</v>
      </c>
      <c r="V11" s="223">
        <f t="shared" si="1"/>
        <v>585429.58111175185</v>
      </c>
    </row>
    <row r="12" spans="1:24" ht="21" hidden="1" customHeight="1" x14ac:dyDescent="0.3">
      <c r="A12" s="213" t="s">
        <v>23</v>
      </c>
      <c r="B12" s="214" t="s">
        <v>238</v>
      </c>
      <c r="C12" s="215" t="s">
        <v>235</v>
      </c>
      <c r="D12" s="224"/>
      <c r="E12" s="224"/>
      <c r="F12" s="224"/>
      <c r="G12" s="224"/>
      <c r="H12" s="224"/>
      <c r="I12" s="225"/>
      <c r="J12" s="218"/>
      <c r="K12" s="219"/>
      <c r="L12" s="220"/>
      <c r="M12" s="220"/>
      <c r="N12" s="220"/>
      <c r="O12" s="220"/>
      <c r="P12" s="221"/>
      <c r="Q12" s="222"/>
      <c r="R12" s="223"/>
      <c r="S12" s="223"/>
      <c r="T12" s="223"/>
      <c r="U12" s="223"/>
      <c r="V12" s="223"/>
    </row>
    <row r="13" spans="1:24" ht="21" customHeight="1" x14ac:dyDescent="0.3">
      <c r="A13" s="213" t="s">
        <v>27</v>
      </c>
      <c r="B13" s="214" t="s">
        <v>239</v>
      </c>
      <c r="C13" s="215" t="s">
        <v>235</v>
      </c>
      <c r="D13" s="224"/>
      <c r="E13" s="224"/>
      <c r="F13" s="224"/>
      <c r="G13" s="224"/>
      <c r="H13" s="224"/>
      <c r="I13" s="225"/>
      <c r="J13" s="218">
        <f>J24</f>
        <v>667234.17000000004</v>
      </c>
      <c r="K13" s="219">
        <f>K10</f>
        <v>617096.6230858647</v>
      </c>
      <c r="L13" s="220">
        <f t="shared" ref="L13:P13" si="2">L10</f>
        <v>607877.80267227872</v>
      </c>
      <c r="M13" s="220">
        <f t="shared" si="2"/>
        <v>599532.76180884836</v>
      </c>
      <c r="N13" s="220">
        <f t="shared" si="2"/>
        <v>589300.98369912535</v>
      </c>
      <c r="O13" s="220">
        <f t="shared" si="2"/>
        <v>578692.81953434495</v>
      </c>
      <c r="P13" s="221">
        <f t="shared" si="2"/>
        <v>546840.47693169606</v>
      </c>
      <c r="Q13" s="222">
        <f>Q11</f>
        <v>660643.52</v>
      </c>
      <c r="R13" s="223">
        <f t="shared" ref="R13:V13" si="3">R11</f>
        <v>650774.1515082008</v>
      </c>
      <c r="S13" s="223">
        <f t="shared" si="3"/>
        <v>641840.22290721186</v>
      </c>
      <c r="T13" s="223">
        <f t="shared" si="3"/>
        <v>630886.41494037455</v>
      </c>
      <c r="U13" s="223">
        <f t="shared" si="3"/>
        <v>619529.66033764638</v>
      </c>
      <c r="V13" s="223">
        <f t="shared" si="3"/>
        <v>585429.58111175185</v>
      </c>
    </row>
    <row r="14" spans="1:24" ht="21" customHeight="1" x14ac:dyDescent="0.3">
      <c r="A14" s="213" t="s">
        <v>32</v>
      </c>
      <c r="B14" s="214" t="s">
        <v>240</v>
      </c>
      <c r="C14" s="215" t="s">
        <v>235</v>
      </c>
      <c r="D14" s="224"/>
      <c r="E14" s="224"/>
      <c r="F14" s="224"/>
      <c r="G14" s="224"/>
      <c r="H14" s="224"/>
      <c r="I14" s="225"/>
      <c r="J14" s="218"/>
      <c r="K14" s="218">
        <f>K13-K15</f>
        <v>530310.44565441192</v>
      </c>
      <c r="L14" s="220">
        <f t="shared" ref="L14:M14" si="4">L13-L15</f>
        <v>523883.14275962382</v>
      </c>
      <c r="M14" s="226">
        <f t="shared" si="4"/>
        <v>515538.10189619346</v>
      </c>
      <c r="N14" s="220">
        <f t="shared" ref="N14:P14" si="5">N13-N15-N19</f>
        <v>165372.77322343067</v>
      </c>
      <c r="O14" s="220">
        <f t="shared" si="5"/>
        <v>163531.52802169003</v>
      </c>
      <c r="P14" s="221">
        <f t="shared" si="5"/>
        <v>139946.11074362445</v>
      </c>
      <c r="Q14" s="222">
        <f>Q13-Q15</f>
        <v>573857.34256854723</v>
      </c>
      <c r="R14" s="223">
        <f t="shared" ref="R14:S14" si="6">R13-R15</f>
        <v>566779.4915955459</v>
      </c>
      <c r="S14" s="223">
        <f t="shared" si="6"/>
        <v>557845.56299455697</v>
      </c>
      <c r="T14" s="223">
        <f>T13-T15</f>
        <v>546891.75502771966</v>
      </c>
      <c r="U14" s="223">
        <f t="shared" ref="U14:V14" si="7">U13-U15</f>
        <v>535535.00042499148</v>
      </c>
      <c r="V14" s="223">
        <f t="shared" si="7"/>
        <v>501434.92119909695</v>
      </c>
      <c r="X14" s="227"/>
    </row>
    <row r="15" spans="1:24" ht="21" customHeight="1" x14ac:dyDescent="0.3">
      <c r="A15" s="213" t="s">
        <v>241</v>
      </c>
      <c r="B15" s="214" t="s">
        <v>242</v>
      </c>
      <c r="C15" s="215" t="s">
        <v>235</v>
      </c>
      <c r="D15" s="216">
        <v>82042.770441700981</v>
      </c>
      <c r="E15" s="216">
        <v>99250.916633000015</v>
      </c>
      <c r="F15" s="216">
        <v>82950.924734303291</v>
      </c>
      <c r="G15" s="216">
        <v>76159.100896000004</v>
      </c>
      <c r="H15" s="216">
        <v>89001.133868359393</v>
      </c>
      <c r="I15" s="217">
        <f>H15</f>
        <v>89001.133868359393</v>
      </c>
      <c r="J15" s="218"/>
      <c r="K15" s="219">
        <v>86786.177431452772</v>
      </c>
      <c r="L15" s="220">
        <v>83994.659912654926</v>
      </c>
      <c r="M15" s="220">
        <v>83994.659912654926</v>
      </c>
      <c r="N15" s="220">
        <v>83994.659912654926</v>
      </c>
      <c r="O15" s="220">
        <v>83994.659912654926</v>
      </c>
      <c r="P15" s="221">
        <v>83994.659912654926</v>
      </c>
      <c r="Q15" s="222">
        <f>K15</f>
        <v>86786.177431452772</v>
      </c>
      <c r="R15" s="223">
        <f t="shared" ref="R15:V15" si="8">L15</f>
        <v>83994.659912654926</v>
      </c>
      <c r="S15" s="223">
        <f t="shared" si="8"/>
        <v>83994.659912654926</v>
      </c>
      <c r="T15" s="223">
        <f t="shared" si="8"/>
        <v>83994.659912654926</v>
      </c>
      <c r="U15" s="223">
        <f t="shared" si="8"/>
        <v>83994.659912654926</v>
      </c>
      <c r="V15" s="223">
        <f t="shared" si="8"/>
        <v>83994.659912654926</v>
      </c>
    </row>
    <row r="16" spans="1:24" ht="21" customHeight="1" x14ac:dyDescent="0.3">
      <c r="A16" s="213" t="s">
        <v>243</v>
      </c>
      <c r="B16" s="214" t="s">
        <v>244</v>
      </c>
      <c r="C16" s="215" t="s">
        <v>235</v>
      </c>
      <c r="D16" s="224"/>
      <c r="E16" s="224"/>
      <c r="F16" s="224"/>
      <c r="G16" s="224"/>
      <c r="H16" s="224"/>
      <c r="I16" s="225"/>
      <c r="J16" s="218"/>
      <c r="K16" s="219"/>
      <c r="L16" s="220"/>
      <c r="M16" s="220"/>
      <c r="N16" s="220"/>
      <c r="O16" s="220"/>
      <c r="P16" s="221"/>
      <c r="Q16" s="222">
        <v>0</v>
      </c>
      <c r="R16" s="223">
        <v>0</v>
      </c>
      <c r="S16" s="223">
        <v>0</v>
      </c>
      <c r="T16" s="223">
        <v>0</v>
      </c>
      <c r="U16" s="223">
        <v>0</v>
      </c>
      <c r="V16" s="223">
        <v>0</v>
      </c>
    </row>
    <row r="17" spans="1:24" ht="21" customHeight="1" x14ac:dyDescent="0.3">
      <c r="A17" s="213" t="s">
        <v>245</v>
      </c>
      <c r="B17" s="214" t="s">
        <v>246</v>
      </c>
      <c r="C17" s="215" t="s">
        <v>235</v>
      </c>
      <c r="D17" s="216">
        <f>D15</f>
        <v>82042.770441700981</v>
      </c>
      <c r="E17" s="216">
        <f t="shared" ref="E17:I17" si="9">E15</f>
        <v>99250.916633000015</v>
      </c>
      <c r="F17" s="216">
        <f t="shared" si="9"/>
        <v>82950.924734303291</v>
      </c>
      <c r="G17" s="216">
        <f t="shared" si="9"/>
        <v>76159.100896000004</v>
      </c>
      <c r="H17" s="216">
        <f t="shared" si="9"/>
        <v>89001.133868359393</v>
      </c>
      <c r="I17" s="217">
        <f t="shared" si="9"/>
        <v>89001.133868359393</v>
      </c>
      <c r="J17" s="218"/>
      <c r="K17" s="219">
        <v>86786.177431452772</v>
      </c>
      <c r="L17" s="220">
        <v>83994.659912654926</v>
      </c>
      <c r="M17" s="220">
        <v>83994.659912654926</v>
      </c>
      <c r="N17" s="220">
        <v>83994.659912654926</v>
      </c>
      <c r="O17" s="220">
        <v>83994.659912654926</v>
      </c>
      <c r="P17" s="221">
        <v>83994.659912654926</v>
      </c>
      <c r="Q17" s="222">
        <f>K17</f>
        <v>86786.177431452772</v>
      </c>
      <c r="R17" s="223">
        <f t="shared" ref="R17:V17" si="10">L17</f>
        <v>83994.659912654926</v>
      </c>
      <c r="S17" s="223">
        <f t="shared" si="10"/>
        <v>83994.659912654926</v>
      </c>
      <c r="T17" s="223">
        <f t="shared" si="10"/>
        <v>83994.659912654926</v>
      </c>
      <c r="U17" s="223">
        <f t="shared" si="10"/>
        <v>83994.659912654926</v>
      </c>
      <c r="V17" s="223">
        <f t="shared" si="10"/>
        <v>83994.659912654926</v>
      </c>
    </row>
    <row r="18" spans="1:24" ht="21" customHeight="1" x14ac:dyDescent="0.3">
      <c r="A18" s="213" t="s">
        <v>247</v>
      </c>
      <c r="B18" s="214" t="s">
        <v>248</v>
      </c>
      <c r="C18" s="215" t="s">
        <v>235</v>
      </c>
      <c r="D18" s="220"/>
      <c r="E18" s="220"/>
      <c r="F18" s="220"/>
      <c r="G18" s="220"/>
      <c r="H18" s="220"/>
      <c r="I18" s="228"/>
      <c r="J18" s="218"/>
      <c r="K18" s="219">
        <v>0</v>
      </c>
      <c r="L18" s="220">
        <v>0</v>
      </c>
      <c r="M18" s="220">
        <v>0</v>
      </c>
      <c r="N18" s="220">
        <v>0</v>
      </c>
      <c r="O18" s="220">
        <v>0</v>
      </c>
      <c r="P18" s="221">
        <v>0</v>
      </c>
      <c r="Q18" s="222">
        <v>0</v>
      </c>
      <c r="R18" s="223">
        <v>0</v>
      </c>
      <c r="S18" s="223">
        <v>0</v>
      </c>
      <c r="T18" s="223">
        <v>0</v>
      </c>
      <c r="U18" s="223">
        <v>0</v>
      </c>
      <c r="V18" s="223">
        <v>0</v>
      </c>
      <c r="X18" s="227"/>
    </row>
    <row r="19" spans="1:24" ht="48" customHeight="1" x14ac:dyDescent="0.3">
      <c r="A19" s="213" t="s">
        <v>249</v>
      </c>
      <c r="B19" s="229" t="s">
        <v>250</v>
      </c>
      <c r="C19" s="215" t="s">
        <v>235</v>
      </c>
      <c r="D19" s="216">
        <v>462551.3</v>
      </c>
      <c r="E19" s="230">
        <v>420578.98199999996</v>
      </c>
      <c r="F19" s="230">
        <v>430854.8</v>
      </c>
      <c r="G19" s="230">
        <v>391285.1</v>
      </c>
      <c r="H19" s="230">
        <v>427675.38</v>
      </c>
      <c r="I19" s="231">
        <v>402588.5</v>
      </c>
      <c r="J19" s="232"/>
      <c r="K19" s="233">
        <v>363479.32595805509</v>
      </c>
      <c r="L19" s="234">
        <v>357347.55038946151</v>
      </c>
      <c r="M19" s="234">
        <v>348312.42851358786</v>
      </c>
      <c r="N19" s="234">
        <v>339933.55056303978</v>
      </c>
      <c r="O19" s="234">
        <v>331166.63160000002</v>
      </c>
      <c r="P19" s="235">
        <v>322899.70627541671</v>
      </c>
      <c r="Q19" s="236">
        <f>Q55</f>
        <v>420446.34</v>
      </c>
      <c r="R19" s="237">
        <f t="shared" ref="R19:V19" si="11">R55</f>
        <v>414165.28261448548</v>
      </c>
      <c r="S19" s="237">
        <f t="shared" si="11"/>
        <v>408479.55730515812</v>
      </c>
      <c r="T19" s="237">
        <f t="shared" si="11"/>
        <v>401508.34162030648</v>
      </c>
      <c r="U19" s="237">
        <f t="shared" si="11"/>
        <v>394280.68288690178</v>
      </c>
      <c r="V19" s="237">
        <f t="shared" si="11"/>
        <v>372578.73157700716</v>
      </c>
    </row>
    <row r="20" spans="1:24" ht="29.25" hidden="1" customHeight="1" x14ac:dyDescent="0.3">
      <c r="A20" s="213" t="s">
        <v>251</v>
      </c>
      <c r="B20" s="214" t="s">
        <v>252</v>
      </c>
      <c r="C20" s="215" t="s">
        <v>235</v>
      </c>
      <c r="D20" s="224"/>
      <c r="E20" s="224"/>
      <c r="F20" s="224"/>
      <c r="G20" s="224"/>
      <c r="H20" s="224"/>
      <c r="I20" s="225"/>
      <c r="J20" s="218"/>
      <c r="K20" s="219"/>
      <c r="L20" s="220"/>
      <c r="M20" s="220"/>
      <c r="N20" s="220"/>
      <c r="O20" s="220"/>
      <c r="P20" s="221"/>
      <c r="Q20" s="222"/>
      <c r="R20" s="223"/>
      <c r="S20" s="223"/>
      <c r="T20" s="223"/>
      <c r="U20" s="223"/>
      <c r="V20" s="223"/>
    </row>
    <row r="21" spans="1:24" ht="29.25" hidden="1" customHeight="1" x14ac:dyDescent="0.3">
      <c r="A21" s="213" t="s">
        <v>253</v>
      </c>
      <c r="B21" s="214" t="s">
        <v>254</v>
      </c>
      <c r="C21" s="215" t="s">
        <v>235</v>
      </c>
      <c r="D21" s="224"/>
      <c r="E21" s="224"/>
      <c r="F21" s="224"/>
      <c r="G21" s="224"/>
      <c r="H21" s="224"/>
      <c r="I21" s="225"/>
      <c r="J21" s="218"/>
      <c r="K21" s="219"/>
      <c r="L21" s="220"/>
      <c r="M21" s="220"/>
      <c r="N21" s="220"/>
      <c r="O21" s="220"/>
      <c r="P21" s="221"/>
      <c r="Q21" s="222"/>
      <c r="R21" s="223"/>
      <c r="S21" s="223"/>
      <c r="T21" s="223"/>
      <c r="U21" s="223"/>
      <c r="V21" s="223"/>
    </row>
    <row r="22" spans="1:24" ht="29.25" hidden="1" customHeight="1" x14ac:dyDescent="0.3">
      <c r="A22" s="213" t="s">
        <v>255</v>
      </c>
      <c r="B22" s="214" t="s">
        <v>256</v>
      </c>
      <c r="C22" s="215" t="s">
        <v>235</v>
      </c>
      <c r="D22" s="224"/>
      <c r="E22" s="224"/>
      <c r="F22" s="224"/>
      <c r="G22" s="224"/>
      <c r="H22" s="224"/>
      <c r="I22" s="225"/>
      <c r="J22" s="218"/>
      <c r="K22" s="219"/>
      <c r="L22" s="220"/>
      <c r="M22" s="220"/>
      <c r="N22" s="220"/>
      <c r="O22" s="220"/>
      <c r="P22" s="221"/>
      <c r="Q22" s="222"/>
      <c r="R22" s="223"/>
      <c r="S22" s="223"/>
      <c r="T22" s="223"/>
      <c r="U22" s="223"/>
      <c r="V22" s="223"/>
    </row>
    <row r="23" spans="1:24" ht="29.25" hidden="1" customHeight="1" x14ac:dyDescent="0.3">
      <c r="A23" s="213" t="s">
        <v>257</v>
      </c>
      <c r="B23" s="214" t="s">
        <v>258</v>
      </c>
      <c r="C23" s="215" t="s">
        <v>235</v>
      </c>
      <c r="D23" s="224"/>
      <c r="E23" s="224"/>
      <c r="F23" s="224"/>
      <c r="G23" s="224"/>
      <c r="H23" s="224"/>
      <c r="I23" s="225"/>
      <c r="J23" s="218"/>
      <c r="K23" s="219"/>
      <c r="L23" s="220"/>
      <c r="M23" s="220"/>
      <c r="N23" s="220"/>
      <c r="O23" s="220"/>
      <c r="P23" s="221"/>
      <c r="Q23" s="222"/>
      <c r="R23" s="223"/>
      <c r="S23" s="223"/>
      <c r="T23" s="223"/>
      <c r="U23" s="223"/>
      <c r="V23" s="223"/>
    </row>
    <row r="24" spans="1:24" ht="24.75" customHeight="1" x14ac:dyDescent="0.3">
      <c r="A24" s="213" t="s">
        <v>42</v>
      </c>
      <c r="B24" s="214" t="s">
        <v>259</v>
      </c>
      <c r="C24" s="215" t="s">
        <v>235</v>
      </c>
      <c r="D24" s="216">
        <v>720721.5</v>
      </c>
      <c r="E24" s="216">
        <v>680044.0314160001</v>
      </c>
      <c r="F24" s="216">
        <v>684898.4</v>
      </c>
      <c r="G24" s="216">
        <v>617641.72648800001</v>
      </c>
      <c r="H24" s="216">
        <v>667234.17000000004</v>
      </c>
      <c r="I24" s="217">
        <v>653519.7328245549</v>
      </c>
      <c r="J24" s="218">
        <v>667234.17000000004</v>
      </c>
      <c r="K24" s="219">
        <f>K13</f>
        <v>617096.6230858647</v>
      </c>
      <c r="L24" s="220">
        <f t="shared" ref="L24:P24" si="12">L13</f>
        <v>607877.80267227872</v>
      </c>
      <c r="M24" s="220">
        <f t="shared" si="12"/>
        <v>599532.76180884836</v>
      </c>
      <c r="N24" s="220">
        <f t="shared" si="12"/>
        <v>589300.98369912535</v>
      </c>
      <c r="O24" s="220">
        <f t="shared" si="12"/>
        <v>578692.81953434495</v>
      </c>
      <c r="P24" s="221">
        <f t="shared" si="12"/>
        <v>546840.47693169606</v>
      </c>
      <c r="Q24" s="222">
        <f>Q13</f>
        <v>660643.52</v>
      </c>
      <c r="R24" s="223">
        <f t="shared" ref="R24:V24" si="13">R13</f>
        <v>650774.1515082008</v>
      </c>
      <c r="S24" s="223">
        <f t="shared" si="13"/>
        <v>641840.22290721186</v>
      </c>
      <c r="T24" s="223">
        <f t="shared" si="13"/>
        <v>630886.41494037455</v>
      </c>
      <c r="U24" s="223">
        <f t="shared" si="13"/>
        <v>619529.66033764638</v>
      </c>
      <c r="V24" s="223">
        <f t="shared" si="13"/>
        <v>585429.58111175185</v>
      </c>
    </row>
    <row r="25" spans="1:24" ht="27.75" customHeight="1" x14ac:dyDescent="0.3">
      <c r="A25" s="213" t="s">
        <v>260</v>
      </c>
      <c r="B25" s="229" t="s">
        <v>261</v>
      </c>
      <c r="C25" s="215" t="s">
        <v>235</v>
      </c>
      <c r="D25" s="220">
        <f>D26+D27+D28+D29+D30+D31+D32+D33+D34+D35+D36+D37+D38+D39+D40+D41+D42+D43+D44+D45+D46</f>
        <v>45370.384846000001</v>
      </c>
      <c r="E25" s="220">
        <f t="shared" ref="E25:I25" si="14">E26+E27+E28+E29+E30+E31+E32+E33+E34+E35+E36+E37+E38+E39+E40+E41+E42+E43+E44+E45+E46</f>
        <v>46082.578846000004</v>
      </c>
      <c r="F25" s="220">
        <f t="shared" si="14"/>
        <v>40280.827530000002</v>
      </c>
      <c r="G25" s="220">
        <f t="shared" si="14"/>
        <v>39684.913530000005</v>
      </c>
      <c r="H25" s="220">
        <f t="shared" si="14"/>
        <v>37784.732347999998</v>
      </c>
      <c r="I25" s="228">
        <f t="shared" si="14"/>
        <v>60452.39065884435</v>
      </c>
      <c r="J25" s="218"/>
      <c r="K25" s="219">
        <v>60701.729711403175</v>
      </c>
      <c r="L25" s="220">
        <v>61469.364348000003</v>
      </c>
      <c r="M25" s="220">
        <v>64042.870347999997</v>
      </c>
      <c r="N25" s="220">
        <v>64042.870347999997</v>
      </c>
      <c r="O25" s="220">
        <v>64042.870347999997</v>
      </c>
      <c r="P25" s="221">
        <v>42272.170348</v>
      </c>
      <c r="Q25" s="222">
        <f>Q26+Q27+Q28+Q29+Q30+Q31+Q32+Q33+Q34+Q35+Q36+Q37+Q38+Q39+Q40+Q41+Q42+Q43+Q44+Q45+Q46</f>
        <v>23400.552</v>
      </c>
      <c r="R25" s="223">
        <f t="shared" ref="R25:V25" si="15">R26+R27+R28+R29+R30+R31+R32+R33+R34+R35+R36+R37+R38+R39+R40+R41+R42+R43+R44+R45+R46</f>
        <v>23398.912</v>
      </c>
      <c r="S25" s="223">
        <f t="shared" si="15"/>
        <v>23397.272000000001</v>
      </c>
      <c r="T25" s="223">
        <f t="shared" si="15"/>
        <v>23397.272000000001</v>
      </c>
      <c r="U25" s="223">
        <f t="shared" si="15"/>
        <v>23397.272000000001</v>
      </c>
      <c r="V25" s="223">
        <f t="shared" si="15"/>
        <v>23397.272000000001</v>
      </c>
    </row>
    <row r="26" spans="1:24" ht="29.25" customHeight="1" x14ac:dyDescent="0.3">
      <c r="A26" s="213" t="s">
        <v>262</v>
      </c>
      <c r="B26" s="214" t="s">
        <v>110</v>
      </c>
      <c r="C26" s="215" t="s">
        <v>235</v>
      </c>
      <c r="D26" s="220">
        <f>E26</f>
        <v>67.132917000000006</v>
      </c>
      <c r="E26" s="220">
        <v>67.132917000000006</v>
      </c>
      <c r="F26" s="220">
        <f>G26</f>
        <v>37.849711999999997</v>
      </c>
      <c r="G26" s="220">
        <v>37.849711999999997</v>
      </c>
      <c r="H26" s="220">
        <f>I26</f>
        <v>81.016000000000005</v>
      </c>
      <c r="I26" s="228">
        <v>81.016000000000005</v>
      </c>
      <c r="J26" s="218"/>
      <c r="K26" s="219">
        <v>81.016000000000005</v>
      </c>
      <c r="L26" s="220">
        <v>81.016000000000005</v>
      </c>
      <c r="M26" s="220">
        <v>81.016000000000005</v>
      </c>
      <c r="N26" s="220">
        <v>81.016000000000005</v>
      </c>
      <c r="O26" s="220">
        <v>81.016000000000005</v>
      </c>
      <c r="P26" s="221">
        <v>81.016000000000005</v>
      </c>
      <c r="Q26" s="222">
        <v>82.51</v>
      </c>
      <c r="R26" s="223">
        <v>80.87</v>
      </c>
      <c r="S26" s="223">
        <v>79.23</v>
      </c>
      <c r="T26" s="223">
        <v>79.23</v>
      </c>
      <c r="U26" s="223">
        <v>79.23</v>
      </c>
      <c r="V26" s="223">
        <v>79.23</v>
      </c>
    </row>
    <row r="27" spans="1:24" ht="29.25" customHeight="1" x14ac:dyDescent="0.3">
      <c r="A27" s="213" t="s">
        <v>263</v>
      </c>
      <c r="B27" s="214" t="s">
        <v>113</v>
      </c>
      <c r="C27" s="215" t="s">
        <v>235</v>
      </c>
      <c r="D27" s="220">
        <f t="shared" ref="D27:F42" si="16">E27</f>
        <v>315.32740999999999</v>
      </c>
      <c r="E27" s="220">
        <v>315.32740999999999</v>
      </c>
      <c r="F27" s="220">
        <f t="shared" si="16"/>
        <v>259.52717999999999</v>
      </c>
      <c r="G27" s="220">
        <v>259.52717999999999</v>
      </c>
      <c r="H27" s="220">
        <f t="shared" ref="H27:H45" si="17">I27</f>
        <v>259.04130000000004</v>
      </c>
      <c r="I27" s="228">
        <v>259.04130000000004</v>
      </c>
      <c r="J27" s="218"/>
      <c r="K27" s="219">
        <v>259.04130000000004</v>
      </c>
      <c r="L27" s="220">
        <v>259.04130000000004</v>
      </c>
      <c r="M27" s="220">
        <v>259.04130000000004</v>
      </c>
      <c r="N27" s="220">
        <v>259.04130000000004</v>
      </c>
      <c r="O27" s="220">
        <v>259.04130000000004</v>
      </c>
      <c r="P27" s="221">
        <v>259.04130000000004</v>
      </c>
      <c r="Q27" s="222">
        <v>313.64</v>
      </c>
      <c r="R27" s="223">
        <v>313.64</v>
      </c>
      <c r="S27" s="223">
        <v>313.64</v>
      </c>
      <c r="T27" s="223">
        <v>313.64</v>
      </c>
      <c r="U27" s="223">
        <v>313.64</v>
      </c>
      <c r="V27" s="223">
        <v>313.64</v>
      </c>
    </row>
    <row r="28" spans="1:24" ht="29.25" customHeight="1" x14ac:dyDescent="0.3">
      <c r="A28" s="213" t="s">
        <v>264</v>
      </c>
      <c r="B28" s="214" t="s">
        <v>115</v>
      </c>
      <c r="C28" s="215" t="s">
        <v>265</v>
      </c>
      <c r="D28" s="220">
        <f t="shared" si="16"/>
        <v>24.447095999999998</v>
      </c>
      <c r="E28" s="220">
        <v>24.447095999999998</v>
      </c>
      <c r="F28" s="220">
        <f t="shared" si="16"/>
        <v>20.715490000000003</v>
      </c>
      <c r="G28" s="220">
        <v>20.715490000000003</v>
      </c>
      <c r="H28" s="220">
        <f t="shared" si="17"/>
        <v>29.356703999999997</v>
      </c>
      <c r="I28" s="228">
        <v>29.356703999999997</v>
      </c>
      <c r="J28" s="218"/>
      <c r="K28" s="219">
        <v>29.356703999999997</v>
      </c>
      <c r="L28" s="220">
        <v>29.356703999999997</v>
      </c>
      <c r="M28" s="220">
        <v>29.356703999999997</v>
      </c>
      <c r="N28" s="220">
        <v>29.356703999999997</v>
      </c>
      <c r="O28" s="220">
        <v>29.356703999999997</v>
      </c>
      <c r="P28" s="221">
        <v>29.356703999999997</v>
      </c>
      <c r="Q28" s="222">
        <v>64.042000000000002</v>
      </c>
      <c r="R28" s="223">
        <v>64.042000000000002</v>
      </c>
      <c r="S28" s="223">
        <v>64.042000000000002</v>
      </c>
      <c r="T28" s="223">
        <v>64.042000000000002</v>
      </c>
      <c r="U28" s="223">
        <v>64.042000000000002</v>
      </c>
      <c r="V28" s="223">
        <v>64.042000000000002</v>
      </c>
    </row>
    <row r="29" spans="1:24" ht="29.25" customHeight="1" x14ac:dyDescent="0.3">
      <c r="A29" s="213" t="s">
        <v>266</v>
      </c>
      <c r="B29" s="214" t="s">
        <v>117</v>
      </c>
      <c r="C29" s="215" t="s">
        <v>265</v>
      </c>
      <c r="D29" s="220">
        <f t="shared" si="16"/>
        <v>837.31700000000001</v>
      </c>
      <c r="E29" s="220">
        <v>837.31700000000001</v>
      </c>
      <c r="F29" s="220">
        <f t="shared" si="16"/>
        <v>1001.404</v>
      </c>
      <c r="G29" s="220">
        <v>1001.404</v>
      </c>
      <c r="H29" s="220">
        <f t="shared" si="17"/>
        <v>1268.4860000000001</v>
      </c>
      <c r="I29" s="228">
        <v>1268.4860000000001</v>
      </c>
      <c r="J29" s="218"/>
      <c r="K29" s="219">
        <v>1268.4860000000001</v>
      </c>
      <c r="L29" s="220">
        <v>1268.4860000000001</v>
      </c>
      <c r="M29" s="220">
        <v>1268.4860000000001</v>
      </c>
      <c r="N29" s="220">
        <v>1268.4860000000001</v>
      </c>
      <c r="O29" s="220">
        <v>1268.4860000000001</v>
      </c>
      <c r="P29" s="221">
        <v>1268.4860000000001</v>
      </c>
      <c r="Q29" s="222">
        <v>1285.22</v>
      </c>
      <c r="R29" s="223">
        <v>1285.22</v>
      </c>
      <c r="S29" s="223">
        <v>1285.22</v>
      </c>
      <c r="T29" s="223">
        <v>1285.22</v>
      </c>
      <c r="U29" s="223">
        <v>1285.22</v>
      </c>
      <c r="V29" s="223">
        <v>1285.22</v>
      </c>
    </row>
    <row r="30" spans="1:24" ht="48.75" customHeight="1" x14ac:dyDescent="0.3">
      <c r="A30" s="213" t="s">
        <v>267</v>
      </c>
      <c r="B30" s="229" t="s">
        <v>268</v>
      </c>
      <c r="C30" s="215" t="s">
        <v>265</v>
      </c>
      <c r="D30" s="220">
        <f t="shared" si="16"/>
        <v>823.94321699999989</v>
      </c>
      <c r="E30" s="220">
        <v>823.94321699999989</v>
      </c>
      <c r="F30" s="220">
        <f t="shared" si="16"/>
        <v>811.33705399999997</v>
      </c>
      <c r="G30" s="220">
        <v>811.33705399999997</v>
      </c>
      <c r="H30" s="220">
        <f t="shared" si="17"/>
        <v>821.60469400000011</v>
      </c>
      <c r="I30" s="228">
        <v>821.60469400000011</v>
      </c>
      <c r="J30" s="218"/>
      <c r="K30" s="219">
        <v>821.60469400000011</v>
      </c>
      <c r="L30" s="220">
        <v>821.60469400000011</v>
      </c>
      <c r="M30" s="220">
        <v>821.60469400000011</v>
      </c>
      <c r="N30" s="220">
        <v>821.60469400000011</v>
      </c>
      <c r="O30" s="220">
        <v>821.60469400000011</v>
      </c>
      <c r="P30" s="221">
        <v>821.60469400000011</v>
      </c>
      <c r="Q30" s="222">
        <v>710.74</v>
      </c>
      <c r="R30" s="223">
        <v>710.74</v>
      </c>
      <c r="S30" s="223">
        <v>710.74</v>
      </c>
      <c r="T30" s="223">
        <v>710.74</v>
      </c>
      <c r="U30" s="223">
        <v>710.74</v>
      </c>
      <c r="V30" s="223">
        <v>710.74</v>
      </c>
    </row>
    <row r="31" spans="1:24" ht="29.25" customHeight="1" x14ac:dyDescent="0.3">
      <c r="A31" s="213" t="s">
        <v>269</v>
      </c>
      <c r="B31" s="214" t="s">
        <v>121</v>
      </c>
      <c r="C31" s="215" t="s">
        <v>265</v>
      </c>
      <c r="D31" s="220">
        <f t="shared" si="16"/>
        <v>196.747805</v>
      </c>
      <c r="E31" s="220">
        <v>196.747805</v>
      </c>
      <c r="F31" s="220">
        <f t="shared" si="16"/>
        <v>152.86770999999999</v>
      </c>
      <c r="G31" s="220">
        <v>152.86770999999999</v>
      </c>
      <c r="H31" s="220">
        <f t="shared" si="17"/>
        <v>157.53556800000001</v>
      </c>
      <c r="I31" s="228">
        <v>157.53556800000001</v>
      </c>
      <c r="J31" s="218"/>
      <c r="K31" s="219">
        <v>157.53556800000001</v>
      </c>
      <c r="L31" s="220">
        <v>157.53556800000001</v>
      </c>
      <c r="M31" s="220">
        <v>157.53556800000001</v>
      </c>
      <c r="N31" s="220">
        <v>157.53556800000001</v>
      </c>
      <c r="O31" s="220">
        <v>157.53556800000001</v>
      </c>
      <c r="P31" s="221">
        <v>157.53556800000001</v>
      </c>
      <c r="Q31" s="222">
        <v>204.25</v>
      </c>
      <c r="R31" s="223">
        <v>204.25</v>
      </c>
      <c r="S31" s="223">
        <v>204.25</v>
      </c>
      <c r="T31" s="223">
        <v>204.25</v>
      </c>
      <c r="U31" s="223">
        <v>204.25</v>
      </c>
      <c r="V31" s="223">
        <v>204.25</v>
      </c>
    </row>
    <row r="32" spans="1:24" ht="29.25" customHeight="1" x14ac:dyDescent="0.3">
      <c r="A32" s="213" t="s">
        <v>270</v>
      </c>
      <c r="B32" s="214" t="s">
        <v>123</v>
      </c>
      <c r="C32" s="215" t="s">
        <v>265</v>
      </c>
      <c r="D32" s="220">
        <f t="shared" si="16"/>
        <v>372.40600000000001</v>
      </c>
      <c r="E32" s="220">
        <v>372.40600000000001</v>
      </c>
      <c r="F32" s="220">
        <f t="shared" si="16"/>
        <v>373.73700000000002</v>
      </c>
      <c r="G32" s="220">
        <v>373.73700000000002</v>
      </c>
      <c r="H32" s="220">
        <f t="shared" si="17"/>
        <v>391.57400000000001</v>
      </c>
      <c r="I32" s="228">
        <v>391.57400000000001</v>
      </c>
      <c r="J32" s="218"/>
      <c r="K32" s="219">
        <v>391.57400000000001</v>
      </c>
      <c r="L32" s="220">
        <v>391.57400000000001</v>
      </c>
      <c r="M32" s="220">
        <v>391.57400000000001</v>
      </c>
      <c r="N32" s="220">
        <v>391.57400000000001</v>
      </c>
      <c r="O32" s="220">
        <v>391.57400000000001</v>
      </c>
      <c r="P32" s="221">
        <v>391.57400000000001</v>
      </c>
      <c r="Q32" s="222">
        <v>432.04</v>
      </c>
      <c r="R32" s="223">
        <v>432.04</v>
      </c>
      <c r="S32" s="223">
        <v>432.04</v>
      </c>
      <c r="T32" s="223">
        <v>432.04</v>
      </c>
      <c r="U32" s="223">
        <v>432.04</v>
      </c>
      <c r="V32" s="223">
        <v>432.04</v>
      </c>
    </row>
    <row r="33" spans="1:24" ht="29.25" customHeight="1" x14ac:dyDescent="0.3">
      <c r="A33" s="213" t="s">
        <v>271</v>
      </c>
      <c r="B33" s="214" t="s">
        <v>125</v>
      </c>
      <c r="C33" s="215" t="s">
        <v>265</v>
      </c>
      <c r="D33" s="220">
        <f t="shared" si="16"/>
        <v>308.877364</v>
      </c>
      <c r="E33" s="220">
        <v>308.877364</v>
      </c>
      <c r="F33" s="220">
        <f t="shared" si="16"/>
        <v>268.22909600000003</v>
      </c>
      <c r="G33" s="220">
        <v>268.22909600000003</v>
      </c>
      <c r="H33" s="220">
        <f t="shared" si="17"/>
        <v>178.82894400000001</v>
      </c>
      <c r="I33" s="228">
        <v>178.82894400000001</v>
      </c>
      <c r="J33" s="218"/>
      <c r="K33" s="219">
        <v>178.82894400000001</v>
      </c>
      <c r="L33" s="220">
        <v>178.82894400000001</v>
      </c>
      <c r="M33" s="220">
        <v>178.82894400000001</v>
      </c>
      <c r="N33" s="220">
        <v>178.82894400000001</v>
      </c>
      <c r="O33" s="220">
        <v>178.82894400000001</v>
      </c>
      <c r="P33" s="221">
        <v>178.82894400000001</v>
      </c>
      <c r="Q33" s="222">
        <v>268.23</v>
      </c>
      <c r="R33" s="223">
        <v>268.23</v>
      </c>
      <c r="S33" s="223">
        <v>268.23</v>
      </c>
      <c r="T33" s="223">
        <v>268.23</v>
      </c>
      <c r="U33" s="223">
        <v>268.23</v>
      </c>
      <c r="V33" s="223">
        <v>268.23</v>
      </c>
    </row>
    <row r="34" spans="1:24" ht="29.25" customHeight="1" x14ac:dyDescent="0.3">
      <c r="A34" s="213" t="s">
        <v>272</v>
      </c>
      <c r="B34" s="214" t="s">
        <v>127</v>
      </c>
      <c r="C34" s="215" t="s">
        <v>265</v>
      </c>
      <c r="D34" s="220">
        <f t="shared" si="16"/>
        <v>83.356225999999992</v>
      </c>
      <c r="E34" s="220">
        <v>83.356225999999992</v>
      </c>
      <c r="F34" s="220">
        <f t="shared" si="16"/>
        <v>71.748705000000001</v>
      </c>
      <c r="G34" s="220">
        <v>71.748705000000001</v>
      </c>
      <c r="H34" s="220">
        <f t="shared" si="17"/>
        <v>70.731363999999999</v>
      </c>
      <c r="I34" s="228">
        <v>70.731363999999999</v>
      </c>
      <c r="J34" s="218"/>
      <c r="K34" s="219">
        <v>70.731363999999999</v>
      </c>
      <c r="L34" s="220">
        <v>70.731363999999999</v>
      </c>
      <c r="M34" s="220">
        <v>70.731363999999999</v>
      </c>
      <c r="N34" s="220">
        <v>70.731363999999999</v>
      </c>
      <c r="O34" s="220">
        <v>70.731363999999999</v>
      </c>
      <c r="P34" s="221">
        <v>70.731363999999999</v>
      </c>
      <c r="Q34" s="222">
        <v>83.35</v>
      </c>
      <c r="R34" s="223">
        <v>83.35</v>
      </c>
      <c r="S34" s="223">
        <v>83.35</v>
      </c>
      <c r="T34" s="223">
        <v>83.35</v>
      </c>
      <c r="U34" s="223">
        <v>83.35</v>
      </c>
      <c r="V34" s="223">
        <v>83.35</v>
      </c>
    </row>
    <row r="35" spans="1:24" ht="29.25" customHeight="1" x14ac:dyDescent="0.3">
      <c r="A35" s="213" t="s">
        <v>273</v>
      </c>
      <c r="B35" s="214" t="s">
        <v>129</v>
      </c>
      <c r="C35" s="215" t="s">
        <v>265</v>
      </c>
      <c r="D35" s="220">
        <f t="shared" si="16"/>
        <v>702.33790599999998</v>
      </c>
      <c r="E35" s="220">
        <v>702.33790599999998</v>
      </c>
      <c r="F35" s="220">
        <f t="shared" si="16"/>
        <v>691.30895500000008</v>
      </c>
      <c r="G35" s="220">
        <v>691.30895500000008</v>
      </c>
      <c r="H35" s="220">
        <f t="shared" si="17"/>
        <v>708.81047999999998</v>
      </c>
      <c r="I35" s="228">
        <v>708.81047999999998</v>
      </c>
      <c r="J35" s="218"/>
      <c r="K35" s="219">
        <v>708.81047999999998</v>
      </c>
      <c r="L35" s="220">
        <v>708.81047999999998</v>
      </c>
      <c r="M35" s="220">
        <v>708.81047999999998</v>
      </c>
      <c r="N35" s="220">
        <v>708.81047999999998</v>
      </c>
      <c r="O35" s="220">
        <v>708.81047999999998</v>
      </c>
      <c r="P35" s="221">
        <v>708.81047999999998</v>
      </c>
      <c r="Q35" s="222">
        <v>0</v>
      </c>
      <c r="R35" s="223">
        <v>0</v>
      </c>
      <c r="S35" s="223">
        <v>0</v>
      </c>
      <c r="T35" s="223">
        <v>0</v>
      </c>
      <c r="U35" s="223">
        <v>0</v>
      </c>
      <c r="V35" s="223">
        <v>0</v>
      </c>
    </row>
    <row r="36" spans="1:24" ht="29.25" customHeight="1" x14ac:dyDescent="0.3">
      <c r="A36" s="213" t="s">
        <v>274</v>
      </c>
      <c r="B36" s="214" t="s">
        <v>131</v>
      </c>
      <c r="C36" s="215" t="s">
        <v>265</v>
      </c>
      <c r="D36" s="220">
        <f t="shared" si="16"/>
        <v>1347.3159300000002</v>
      </c>
      <c r="E36" s="220">
        <v>1347.3159300000002</v>
      </c>
      <c r="F36" s="220">
        <f t="shared" si="16"/>
        <v>1070.526621</v>
      </c>
      <c r="G36" s="220">
        <v>1070.526621</v>
      </c>
      <c r="H36" s="220">
        <f t="shared" si="17"/>
        <v>922.18411000000003</v>
      </c>
      <c r="I36" s="228">
        <v>922.18411000000003</v>
      </c>
      <c r="J36" s="218"/>
      <c r="K36" s="219">
        <v>922.18411000000003</v>
      </c>
      <c r="L36" s="220">
        <v>922.18411000000003</v>
      </c>
      <c r="M36" s="220">
        <v>922.18411000000003</v>
      </c>
      <c r="N36" s="220">
        <v>922.18411000000003</v>
      </c>
      <c r="O36" s="220">
        <v>922.18411000000003</v>
      </c>
      <c r="P36" s="221">
        <v>922.18411000000003</v>
      </c>
      <c r="Q36" s="222">
        <v>1230</v>
      </c>
      <c r="R36" s="223">
        <v>1230</v>
      </c>
      <c r="S36" s="223">
        <v>1230</v>
      </c>
      <c r="T36" s="223">
        <v>1230</v>
      </c>
      <c r="U36" s="223">
        <v>1230</v>
      </c>
      <c r="V36" s="223">
        <v>1230</v>
      </c>
    </row>
    <row r="37" spans="1:24" ht="29.25" customHeight="1" x14ac:dyDescent="0.3">
      <c r="A37" s="213" t="s">
        <v>275</v>
      </c>
      <c r="B37" s="214" t="s">
        <v>133</v>
      </c>
      <c r="C37" s="215" t="s">
        <v>265</v>
      </c>
      <c r="D37" s="220">
        <f t="shared" si="16"/>
        <v>1065.953213</v>
      </c>
      <c r="E37" s="220">
        <v>1065.953213</v>
      </c>
      <c r="F37" s="220">
        <f t="shared" si="16"/>
        <v>724.28810400000009</v>
      </c>
      <c r="G37" s="220">
        <v>724.28810400000009</v>
      </c>
      <c r="H37" s="220">
        <f t="shared" si="17"/>
        <v>685.433356</v>
      </c>
      <c r="I37" s="228">
        <v>685.433356</v>
      </c>
      <c r="J37" s="218"/>
      <c r="K37" s="219">
        <v>685.433356</v>
      </c>
      <c r="L37" s="220">
        <v>685.433356</v>
      </c>
      <c r="M37" s="220">
        <v>685.433356</v>
      </c>
      <c r="N37" s="220">
        <v>685.433356</v>
      </c>
      <c r="O37" s="220">
        <v>685.433356</v>
      </c>
      <c r="P37" s="221">
        <v>685.433356</v>
      </c>
      <c r="Q37" s="222">
        <v>887.64</v>
      </c>
      <c r="R37" s="223">
        <v>887.64</v>
      </c>
      <c r="S37" s="223">
        <v>887.64</v>
      </c>
      <c r="T37" s="223">
        <v>887.64</v>
      </c>
      <c r="U37" s="223">
        <v>887.64</v>
      </c>
      <c r="V37" s="223">
        <v>887.64</v>
      </c>
    </row>
    <row r="38" spans="1:24" ht="29.25" customHeight="1" x14ac:dyDescent="0.3">
      <c r="A38" s="213" t="s">
        <v>276</v>
      </c>
      <c r="B38" s="214" t="s">
        <v>135</v>
      </c>
      <c r="C38" s="215" t="s">
        <v>265</v>
      </c>
      <c r="D38" s="220">
        <f t="shared" si="16"/>
        <v>34.248220000000003</v>
      </c>
      <c r="E38" s="220">
        <v>34.248220000000003</v>
      </c>
      <c r="F38" s="220">
        <f t="shared" si="16"/>
        <v>53.494349999999997</v>
      </c>
      <c r="G38" s="220">
        <v>53.494349999999997</v>
      </c>
      <c r="H38" s="220">
        <f t="shared" si="17"/>
        <v>70.255320000000012</v>
      </c>
      <c r="I38" s="228">
        <v>70.255320000000012</v>
      </c>
      <c r="J38" s="218"/>
      <c r="K38" s="219">
        <v>70.255320000000012</v>
      </c>
      <c r="L38" s="220">
        <v>70.255320000000012</v>
      </c>
      <c r="M38" s="220">
        <v>70.255320000000012</v>
      </c>
      <c r="N38" s="220">
        <v>70.255320000000012</v>
      </c>
      <c r="O38" s="220">
        <v>70.255320000000012</v>
      </c>
      <c r="P38" s="221">
        <v>70.255320000000012</v>
      </c>
      <c r="Q38" s="222">
        <v>137.12</v>
      </c>
      <c r="R38" s="223">
        <v>137.12</v>
      </c>
      <c r="S38" s="223">
        <v>137.12</v>
      </c>
      <c r="T38" s="223">
        <v>137.12</v>
      </c>
      <c r="U38" s="223">
        <v>137.12</v>
      </c>
      <c r="V38" s="223">
        <v>137.12</v>
      </c>
    </row>
    <row r="39" spans="1:24" ht="29.25" customHeight="1" x14ac:dyDescent="0.3">
      <c r="A39" s="213" t="s">
        <v>277</v>
      </c>
      <c r="B39" s="214" t="s">
        <v>137</v>
      </c>
      <c r="C39" s="215" t="s">
        <v>265</v>
      </c>
      <c r="D39" s="220">
        <f t="shared" si="16"/>
        <v>567.378378</v>
      </c>
      <c r="E39" s="220">
        <v>567.378378</v>
      </c>
      <c r="F39" s="220">
        <f t="shared" si="16"/>
        <v>505.59180099999998</v>
      </c>
      <c r="G39" s="220">
        <v>505.59180099999998</v>
      </c>
      <c r="H39" s="220">
        <f t="shared" si="17"/>
        <v>479.13996200000003</v>
      </c>
      <c r="I39" s="228">
        <v>479.13996200000003</v>
      </c>
      <c r="J39" s="218"/>
      <c r="K39" s="219">
        <v>479.13996200000003</v>
      </c>
      <c r="L39" s="220">
        <v>479.13996200000003</v>
      </c>
      <c r="M39" s="220">
        <v>479.13996200000003</v>
      </c>
      <c r="N39" s="220">
        <v>479.13996200000003</v>
      </c>
      <c r="O39" s="220">
        <v>479.13996200000003</v>
      </c>
      <c r="P39" s="221">
        <v>479.13996200000003</v>
      </c>
      <c r="Q39" s="222">
        <v>0</v>
      </c>
      <c r="R39" s="223">
        <v>0</v>
      </c>
      <c r="S39" s="223">
        <v>0</v>
      </c>
      <c r="T39" s="223">
        <v>0</v>
      </c>
      <c r="U39" s="223">
        <v>0</v>
      </c>
      <c r="V39" s="223">
        <v>0</v>
      </c>
    </row>
    <row r="40" spans="1:24" ht="29.25" customHeight="1" x14ac:dyDescent="0.3">
      <c r="A40" s="213" t="s">
        <v>278</v>
      </c>
      <c r="B40" s="214" t="s">
        <v>139</v>
      </c>
      <c r="C40" s="215" t="s">
        <v>265</v>
      </c>
      <c r="D40" s="220">
        <f t="shared" si="16"/>
        <v>4146.3296360000004</v>
      </c>
      <c r="E40" s="220">
        <v>4146.3296360000004</v>
      </c>
      <c r="F40" s="220">
        <f t="shared" si="16"/>
        <v>3467.2419820000005</v>
      </c>
      <c r="G40" s="220">
        <v>3467.2419820000005</v>
      </c>
      <c r="H40" s="220">
        <f t="shared" si="17"/>
        <v>3460.3596459999999</v>
      </c>
      <c r="I40" s="228">
        <v>3460.3596459999999</v>
      </c>
      <c r="J40" s="218"/>
      <c r="K40" s="219">
        <v>3460.3596459999999</v>
      </c>
      <c r="L40" s="220">
        <v>3460.3596459999999</v>
      </c>
      <c r="M40" s="220">
        <v>3460.3596459999999</v>
      </c>
      <c r="N40" s="220">
        <v>3460.3596459999999</v>
      </c>
      <c r="O40" s="220">
        <v>3460.3596459999999</v>
      </c>
      <c r="P40" s="221">
        <v>3460.3596459999999</v>
      </c>
      <c r="Q40" s="222">
        <v>3571.23</v>
      </c>
      <c r="R40" s="223">
        <v>3571.23</v>
      </c>
      <c r="S40" s="223">
        <v>3571.23</v>
      </c>
      <c r="T40" s="223">
        <v>3571.23</v>
      </c>
      <c r="U40" s="223">
        <v>3571.23</v>
      </c>
      <c r="V40" s="223">
        <v>3571.23</v>
      </c>
    </row>
    <row r="41" spans="1:24" ht="29.25" customHeight="1" x14ac:dyDescent="0.3">
      <c r="A41" s="213" t="s">
        <v>279</v>
      </c>
      <c r="B41" s="214" t="s">
        <v>141</v>
      </c>
      <c r="C41" s="215" t="s">
        <v>265</v>
      </c>
      <c r="D41" s="220">
        <f t="shared" si="16"/>
        <v>13725.008309000001</v>
      </c>
      <c r="E41" s="220">
        <v>13725.008309000001</v>
      </c>
      <c r="F41" s="220">
        <f t="shared" si="16"/>
        <v>10132.430101000002</v>
      </c>
      <c r="G41" s="220">
        <v>10132.430101000002</v>
      </c>
      <c r="H41" s="220">
        <f t="shared" si="17"/>
        <v>7933.5115500000002</v>
      </c>
      <c r="I41" s="228">
        <v>7933.5115500000002</v>
      </c>
      <c r="J41" s="218"/>
      <c r="K41" s="219">
        <v>7933.5115500000002</v>
      </c>
      <c r="L41" s="220">
        <v>7933.5115500000002</v>
      </c>
      <c r="M41" s="220">
        <v>7933.5115500000002</v>
      </c>
      <c r="N41" s="220">
        <v>7933.5115500000002</v>
      </c>
      <c r="O41" s="220">
        <v>7933.5115500000002</v>
      </c>
      <c r="P41" s="221">
        <v>7933.5115500000002</v>
      </c>
      <c r="Q41" s="222">
        <v>13340.73</v>
      </c>
      <c r="R41" s="223">
        <v>13340.73</v>
      </c>
      <c r="S41" s="223">
        <v>13340.73</v>
      </c>
      <c r="T41" s="223">
        <v>13340.73</v>
      </c>
      <c r="U41" s="223">
        <v>13340.73</v>
      </c>
      <c r="V41" s="223">
        <v>13340.73</v>
      </c>
    </row>
    <row r="42" spans="1:24" ht="29.25" customHeight="1" x14ac:dyDescent="0.3">
      <c r="A42" s="213" t="s">
        <v>280</v>
      </c>
      <c r="B42" s="214" t="s">
        <v>143</v>
      </c>
      <c r="C42" s="215" t="s">
        <v>265</v>
      </c>
      <c r="D42" s="220">
        <f t="shared" si="16"/>
        <v>561.53465000000006</v>
      </c>
      <c r="E42" s="220">
        <v>561.53465000000006</v>
      </c>
      <c r="F42" s="220">
        <f t="shared" si="16"/>
        <v>446.22311999999999</v>
      </c>
      <c r="G42" s="220">
        <v>446.22311999999999</v>
      </c>
      <c r="H42" s="220">
        <f t="shared" si="17"/>
        <v>1380.1925799999999</v>
      </c>
      <c r="I42" s="228">
        <v>1380.1925799999999</v>
      </c>
      <c r="J42" s="218"/>
      <c r="K42" s="219">
        <v>1380.1925799999999</v>
      </c>
      <c r="L42" s="220">
        <v>1380.1925799999999</v>
      </c>
      <c r="M42" s="220">
        <v>1380.1925799999999</v>
      </c>
      <c r="N42" s="220">
        <v>1380.1925799999999</v>
      </c>
      <c r="O42" s="220">
        <v>1380.1925799999999</v>
      </c>
      <c r="P42" s="221">
        <v>1380.1925799999999</v>
      </c>
      <c r="Q42" s="222">
        <v>561.54</v>
      </c>
      <c r="R42" s="223">
        <v>561.54</v>
      </c>
      <c r="S42" s="223">
        <v>561.54</v>
      </c>
      <c r="T42" s="223">
        <v>561.54</v>
      </c>
      <c r="U42" s="223">
        <v>561.54</v>
      </c>
      <c r="V42" s="223">
        <v>561.54</v>
      </c>
    </row>
    <row r="43" spans="1:24" ht="29.25" customHeight="1" x14ac:dyDescent="0.3">
      <c r="A43" s="213" t="s">
        <v>281</v>
      </c>
      <c r="B43" s="214" t="s">
        <v>145</v>
      </c>
      <c r="C43" s="215" t="s">
        <v>265</v>
      </c>
      <c r="D43" s="220">
        <f t="shared" ref="D43:F45" si="18">E43</f>
        <v>0</v>
      </c>
      <c r="E43" s="220">
        <v>0</v>
      </c>
      <c r="F43" s="220">
        <f t="shared" si="18"/>
        <v>0</v>
      </c>
      <c r="G43" s="220">
        <v>0</v>
      </c>
      <c r="H43" s="220">
        <f t="shared" si="17"/>
        <v>0</v>
      </c>
      <c r="I43" s="228">
        <v>0</v>
      </c>
      <c r="J43" s="218"/>
      <c r="K43" s="219">
        <v>0</v>
      </c>
      <c r="L43" s="220">
        <v>0</v>
      </c>
      <c r="M43" s="220">
        <v>0</v>
      </c>
      <c r="N43" s="220">
        <v>0</v>
      </c>
      <c r="O43" s="220">
        <v>0</v>
      </c>
      <c r="P43" s="221">
        <v>0</v>
      </c>
      <c r="Q43" s="222">
        <v>0</v>
      </c>
      <c r="R43" s="223">
        <v>0</v>
      </c>
      <c r="S43" s="223">
        <v>0</v>
      </c>
      <c r="T43" s="223">
        <v>0</v>
      </c>
      <c r="U43" s="223">
        <v>0</v>
      </c>
      <c r="V43" s="223">
        <v>0</v>
      </c>
    </row>
    <row r="44" spans="1:24" ht="29.25" customHeight="1" x14ac:dyDescent="0.3">
      <c r="A44" s="213" t="s">
        <v>282</v>
      </c>
      <c r="B44" s="214" t="s">
        <v>147</v>
      </c>
      <c r="C44" s="215" t="s">
        <v>265</v>
      </c>
      <c r="D44" s="220">
        <f t="shared" si="18"/>
        <v>112.377162</v>
      </c>
      <c r="E44" s="220">
        <v>112.377162</v>
      </c>
      <c r="F44" s="220">
        <f t="shared" si="18"/>
        <v>106.706596</v>
      </c>
      <c r="G44" s="220">
        <v>106.706596</v>
      </c>
      <c r="H44" s="220">
        <f t="shared" si="17"/>
        <v>107.53142</v>
      </c>
      <c r="I44" s="228">
        <v>107.53142</v>
      </c>
      <c r="J44" s="218"/>
      <c r="K44" s="219">
        <v>107.53142</v>
      </c>
      <c r="L44" s="220">
        <v>107.53142</v>
      </c>
      <c r="M44" s="220">
        <v>107.53142</v>
      </c>
      <c r="N44" s="220">
        <v>107.53142</v>
      </c>
      <c r="O44" s="220">
        <v>107.53142</v>
      </c>
      <c r="P44" s="221">
        <v>107.53142</v>
      </c>
      <c r="Q44" s="222">
        <v>107</v>
      </c>
      <c r="R44" s="223">
        <v>107</v>
      </c>
      <c r="S44" s="223">
        <v>107</v>
      </c>
      <c r="T44" s="223">
        <v>107</v>
      </c>
      <c r="U44" s="223">
        <v>107</v>
      </c>
      <c r="V44" s="223">
        <v>107</v>
      </c>
    </row>
    <row r="45" spans="1:24" ht="29.25" customHeight="1" x14ac:dyDescent="0.3">
      <c r="A45" s="213" t="s">
        <v>283</v>
      </c>
      <c r="B45" s="214" t="s">
        <v>149</v>
      </c>
      <c r="C45" s="215" t="s">
        <v>265</v>
      </c>
      <c r="D45" s="220">
        <f t="shared" si="18"/>
        <v>60.846406999999999</v>
      </c>
      <c r="E45" s="220">
        <v>60.846406999999999</v>
      </c>
      <c r="F45" s="220">
        <f t="shared" si="18"/>
        <v>67.399953000000011</v>
      </c>
      <c r="G45" s="220">
        <v>67.399953000000011</v>
      </c>
      <c r="H45" s="220">
        <f t="shared" si="17"/>
        <v>65.539349999999999</v>
      </c>
      <c r="I45" s="228">
        <v>65.539349999999999</v>
      </c>
      <c r="J45" s="218"/>
      <c r="K45" s="219">
        <v>65.539349999999999</v>
      </c>
      <c r="L45" s="220">
        <v>65.539349999999999</v>
      </c>
      <c r="M45" s="220">
        <v>65.539349999999999</v>
      </c>
      <c r="N45" s="220">
        <v>65.539349999999999</v>
      </c>
      <c r="O45" s="220">
        <v>65.539349999999999</v>
      </c>
      <c r="P45" s="221">
        <v>65.539349999999999</v>
      </c>
      <c r="Q45" s="222">
        <v>121.27</v>
      </c>
      <c r="R45" s="223">
        <v>121.27</v>
      </c>
      <c r="S45" s="223">
        <v>121.27</v>
      </c>
      <c r="T45" s="223">
        <v>121.27</v>
      </c>
      <c r="U45" s="223">
        <v>121.27</v>
      </c>
      <c r="V45" s="223">
        <v>121.27</v>
      </c>
    </row>
    <row r="46" spans="1:24" ht="29.25" customHeight="1" x14ac:dyDescent="0.3">
      <c r="A46" s="213" t="s">
        <v>284</v>
      </c>
      <c r="B46" s="214" t="s">
        <v>151</v>
      </c>
      <c r="C46" s="215" t="s">
        <v>265</v>
      </c>
      <c r="D46" s="220">
        <v>20017.5</v>
      </c>
      <c r="E46" s="220">
        <v>20729.694</v>
      </c>
      <c r="F46" s="220">
        <v>20018.2</v>
      </c>
      <c r="G46" s="220">
        <v>19422.286</v>
      </c>
      <c r="H46" s="220">
        <v>18713.599999999999</v>
      </c>
      <c r="I46" s="228">
        <v>41381.25831084435</v>
      </c>
      <c r="J46" s="218"/>
      <c r="K46" s="219">
        <v>41630.597363403176</v>
      </c>
      <c r="L46" s="220">
        <v>42398.232000000004</v>
      </c>
      <c r="M46" s="220">
        <v>44971.737999999998</v>
      </c>
      <c r="N46" s="220">
        <v>44971.737999999998</v>
      </c>
      <c r="O46" s="220">
        <v>44971.737999999998</v>
      </c>
      <c r="P46" s="221">
        <v>23201.038</v>
      </c>
      <c r="Q46" s="222">
        <v>0</v>
      </c>
      <c r="R46" s="223">
        <v>0</v>
      </c>
      <c r="S46" s="223">
        <v>0</v>
      </c>
      <c r="T46" s="223">
        <v>0</v>
      </c>
      <c r="U46" s="223">
        <v>0</v>
      </c>
      <c r="V46" s="223">
        <v>0</v>
      </c>
    </row>
    <row r="47" spans="1:24" ht="29.25" customHeight="1" x14ac:dyDescent="0.3">
      <c r="A47" s="213" t="s">
        <v>285</v>
      </c>
      <c r="B47" s="214" t="s">
        <v>286</v>
      </c>
      <c r="C47" s="215" t="s">
        <v>235</v>
      </c>
      <c r="D47" s="220">
        <f>D24-D25</f>
        <v>675351.115154</v>
      </c>
      <c r="E47" s="220">
        <f t="shared" ref="E47:I47" si="19">E24-E25</f>
        <v>633961.45257000008</v>
      </c>
      <c r="F47" s="220">
        <f t="shared" si="19"/>
        <v>644617.57247000001</v>
      </c>
      <c r="G47" s="220">
        <f t="shared" si="19"/>
        <v>577956.81295799999</v>
      </c>
      <c r="H47" s="220">
        <f t="shared" si="19"/>
        <v>629449.43765199999</v>
      </c>
      <c r="I47" s="228">
        <f t="shared" si="19"/>
        <v>593067.34216571052</v>
      </c>
      <c r="J47" s="218"/>
      <c r="K47" s="219">
        <f>K24-K25</f>
        <v>556394.89337446156</v>
      </c>
      <c r="L47" s="220">
        <f t="shared" ref="L47:P47" si="20">L24-L25</f>
        <v>546408.43832427869</v>
      </c>
      <c r="M47" s="220">
        <f t="shared" si="20"/>
        <v>535489.89146084839</v>
      </c>
      <c r="N47" s="220">
        <f t="shared" si="20"/>
        <v>525258.11335112539</v>
      </c>
      <c r="O47" s="220">
        <f t="shared" si="20"/>
        <v>514649.94918634498</v>
      </c>
      <c r="P47" s="221">
        <f t="shared" si="20"/>
        <v>504568.30658369604</v>
      </c>
      <c r="Q47" s="222">
        <f>Q24-Q25</f>
        <v>637242.96799999999</v>
      </c>
      <c r="R47" s="223">
        <f t="shared" ref="R47:V47" si="21">R24-R25</f>
        <v>627375.23950820079</v>
      </c>
      <c r="S47" s="223">
        <f t="shared" si="21"/>
        <v>618442.95090721187</v>
      </c>
      <c r="T47" s="223">
        <f t="shared" si="21"/>
        <v>607489.14294037456</v>
      </c>
      <c r="U47" s="223">
        <f t="shared" si="21"/>
        <v>596132.38833764638</v>
      </c>
      <c r="V47" s="223">
        <f t="shared" si="21"/>
        <v>562032.30911175185</v>
      </c>
      <c r="X47" s="227"/>
    </row>
    <row r="48" spans="1:24" ht="48.75" customHeight="1" x14ac:dyDescent="0.3">
      <c r="A48" s="213" t="s">
        <v>44</v>
      </c>
      <c r="B48" s="229" t="s">
        <v>287</v>
      </c>
      <c r="C48" s="215" t="s">
        <v>235</v>
      </c>
      <c r="D48" s="238">
        <f t="shared" ref="D48:I48" si="22">D9-D24</f>
        <v>253519.82808093668</v>
      </c>
      <c r="E48" s="238">
        <f t="shared" si="22"/>
        <v>252618.16858399985</v>
      </c>
      <c r="F48" s="238">
        <f t="shared" si="22"/>
        <v>187990.16555462009</v>
      </c>
      <c r="G48" s="238">
        <f t="shared" si="22"/>
        <v>262981.17351200001</v>
      </c>
      <c r="H48" s="238">
        <f t="shared" si="22"/>
        <v>216916.74924914073</v>
      </c>
      <c r="I48" s="239">
        <f t="shared" si="22"/>
        <v>249628.98669005884</v>
      </c>
      <c r="J48" s="240">
        <f>J58-J53</f>
        <v>123939.82999999996</v>
      </c>
      <c r="K48" s="241">
        <v>258172.9</v>
      </c>
      <c r="L48" s="242">
        <v>265719.5</v>
      </c>
      <c r="M48" s="242">
        <v>264657.09999999998</v>
      </c>
      <c r="N48" s="242">
        <f t="shared" ref="N48:P48" si="23">N49+N50</f>
        <v>261555.77163203177</v>
      </c>
      <c r="O48" s="242">
        <f t="shared" si="23"/>
        <v>263147.25809666712</v>
      </c>
      <c r="P48" s="243">
        <f t="shared" si="23"/>
        <v>284364.28589344665</v>
      </c>
      <c r="Q48" s="244">
        <f>Q49+Q50</f>
        <v>258172.9</v>
      </c>
      <c r="R48" s="245">
        <f t="shared" ref="R48:V48" si="24">R49+R50</f>
        <v>265719.5</v>
      </c>
      <c r="S48" s="245">
        <f t="shared" si="24"/>
        <v>264657.09999999998</v>
      </c>
      <c r="T48" s="245">
        <f t="shared" si="24"/>
        <v>261555.77163203177</v>
      </c>
      <c r="U48" s="245">
        <f t="shared" si="24"/>
        <v>263147.25809666712</v>
      </c>
      <c r="V48" s="245">
        <f t="shared" si="24"/>
        <v>284364.28589344665</v>
      </c>
    </row>
    <row r="49" spans="1:24" ht="29.25" customHeight="1" x14ac:dyDescent="0.3">
      <c r="A49" s="213" t="s">
        <v>288</v>
      </c>
      <c r="B49" s="214" t="s">
        <v>289</v>
      </c>
      <c r="C49" s="215" t="s">
        <v>235</v>
      </c>
      <c r="D49" s="246">
        <f>D48*D84</f>
        <v>157534.15732601614</v>
      </c>
      <c r="E49" s="238">
        <v>156973.87701137504</v>
      </c>
      <c r="F49" s="238">
        <f>F48*D84</f>
        <v>116814.81697270139</v>
      </c>
      <c r="G49" s="238">
        <v>163413.32303441616</v>
      </c>
      <c r="H49" s="238">
        <f>D84*H48</f>
        <v>134789.44649628241</v>
      </c>
      <c r="I49" s="239">
        <v>155116.43550740776</v>
      </c>
      <c r="J49" s="240"/>
      <c r="K49" s="241">
        <v>160425.5</v>
      </c>
      <c r="L49" s="242">
        <v>170060.5</v>
      </c>
      <c r="M49" s="242">
        <v>172027.1</v>
      </c>
      <c r="N49" s="242">
        <v>172626.80927714097</v>
      </c>
      <c r="O49" s="242">
        <v>176045.51566667031</v>
      </c>
      <c r="P49" s="243">
        <v>197633.17869594542</v>
      </c>
      <c r="Q49" s="244">
        <f>K49</f>
        <v>160425.5</v>
      </c>
      <c r="R49" s="245">
        <f t="shared" ref="R49:V50" si="25">L49</f>
        <v>170060.5</v>
      </c>
      <c r="S49" s="245">
        <f t="shared" si="25"/>
        <v>172027.1</v>
      </c>
      <c r="T49" s="245">
        <f t="shared" si="25"/>
        <v>172626.80927714097</v>
      </c>
      <c r="U49" s="245">
        <f t="shared" si="25"/>
        <v>176045.51566667031</v>
      </c>
      <c r="V49" s="245">
        <f t="shared" si="25"/>
        <v>197633.17869594542</v>
      </c>
    </row>
    <row r="50" spans="1:24" ht="29.25" customHeight="1" x14ac:dyDescent="0.3">
      <c r="A50" s="213" t="s">
        <v>290</v>
      </c>
      <c r="B50" s="214" t="s">
        <v>291</v>
      </c>
      <c r="C50" s="215" t="s">
        <v>235</v>
      </c>
      <c r="D50" s="246">
        <f>D48-D49</f>
        <v>95985.670754920546</v>
      </c>
      <c r="E50" s="238">
        <v>95644.291572624803</v>
      </c>
      <c r="F50" s="238">
        <f>F48-F49</f>
        <v>71175.348581918704</v>
      </c>
      <c r="G50" s="238">
        <v>99567.850477583837</v>
      </c>
      <c r="H50" s="238">
        <f>H48-H49</f>
        <v>82127.302752858319</v>
      </c>
      <c r="I50" s="239">
        <v>94512.551182651077</v>
      </c>
      <c r="J50" s="240"/>
      <c r="K50" s="240">
        <f>K48-K49</f>
        <v>97747.4</v>
      </c>
      <c r="L50" s="242">
        <f t="shared" ref="L50:M50" si="26">L48-L49</f>
        <v>95659</v>
      </c>
      <c r="M50" s="247">
        <f t="shared" si="26"/>
        <v>92629.999999999971</v>
      </c>
      <c r="N50" s="242">
        <v>88928.962354890798</v>
      </c>
      <c r="O50" s="242">
        <v>87101.742429996812</v>
      </c>
      <c r="P50" s="243">
        <v>86731.107197501231</v>
      </c>
      <c r="Q50" s="244">
        <f>K50</f>
        <v>97747.4</v>
      </c>
      <c r="R50" s="245">
        <f t="shared" si="25"/>
        <v>95659</v>
      </c>
      <c r="S50" s="245">
        <f t="shared" si="25"/>
        <v>92629.999999999971</v>
      </c>
      <c r="T50" s="245">
        <f t="shared" si="25"/>
        <v>88928.962354890798</v>
      </c>
      <c r="U50" s="245">
        <f t="shared" si="25"/>
        <v>87101.742429996812</v>
      </c>
      <c r="V50" s="245">
        <f t="shared" si="25"/>
        <v>86731.107197501231</v>
      </c>
    </row>
    <row r="51" spans="1:24" ht="45" customHeight="1" x14ac:dyDescent="0.3">
      <c r="A51" s="213" t="s">
        <v>292</v>
      </c>
      <c r="B51" s="229" t="s">
        <v>293</v>
      </c>
      <c r="C51" s="215" t="s">
        <v>235</v>
      </c>
      <c r="D51" s="248"/>
      <c r="E51" s="249"/>
      <c r="F51" s="249"/>
      <c r="G51" s="249"/>
      <c r="H51" s="249"/>
      <c r="I51" s="250"/>
      <c r="J51" s="251"/>
      <c r="K51" s="252"/>
      <c r="L51" s="253"/>
      <c r="M51" s="253"/>
      <c r="N51" s="253"/>
      <c r="O51" s="253"/>
      <c r="P51" s="254"/>
      <c r="Q51" s="255">
        <v>0</v>
      </c>
      <c r="R51" s="256">
        <v>0</v>
      </c>
      <c r="S51" s="256">
        <v>0</v>
      </c>
      <c r="T51" s="256">
        <v>0</v>
      </c>
      <c r="U51" s="256">
        <v>0</v>
      </c>
      <c r="V51" s="256">
        <v>0</v>
      </c>
    </row>
    <row r="52" spans="1:24" ht="29.25" customHeight="1" x14ac:dyDescent="0.3">
      <c r="A52" s="257"/>
      <c r="B52" s="229" t="s">
        <v>31</v>
      </c>
      <c r="C52" s="215"/>
      <c r="D52" s="248"/>
      <c r="E52" s="249"/>
      <c r="F52" s="249"/>
      <c r="G52" s="249"/>
      <c r="H52" s="249"/>
      <c r="I52" s="250"/>
      <c r="J52" s="251"/>
      <c r="K52" s="252"/>
      <c r="L52" s="253"/>
      <c r="M52" s="253"/>
      <c r="N52" s="253"/>
      <c r="O52" s="253"/>
      <c r="P52" s="254"/>
      <c r="Q52" s="255"/>
      <c r="R52" s="256"/>
      <c r="S52" s="256"/>
      <c r="T52" s="256"/>
      <c r="U52" s="256"/>
      <c r="V52" s="256"/>
    </row>
    <row r="53" spans="1:24" ht="29.25" customHeight="1" x14ac:dyDescent="0.3">
      <c r="A53" s="257" t="s">
        <v>294</v>
      </c>
      <c r="B53" s="214" t="s">
        <v>295</v>
      </c>
      <c r="C53" s="215" t="s">
        <v>235</v>
      </c>
      <c r="D53" s="248">
        <v>720721.6</v>
      </c>
      <c r="E53" s="249">
        <v>680044.03200000001</v>
      </c>
      <c r="F53" s="249">
        <v>684898.39999999991</v>
      </c>
      <c r="G53" s="249">
        <v>617641.728</v>
      </c>
      <c r="H53" s="249">
        <v>667234.17000000004</v>
      </c>
      <c r="I53" s="250">
        <v>653519.75831084431</v>
      </c>
      <c r="J53" s="251">
        <f>J24</f>
        <v>667234.17000000004</v>
      </c>
      <c r="K53" s="252">
        <f>K24</f>
        <v>617096.6230858647</v>
      </c>
      <c r="L53" s="253">
        <f t="shared" ref="L53:P53" si="27">L24</f>
        <v>607877.80267227872</v>
      </c>
      <c r="M53" s="253">
        <f t="shared" si="27"/>
        <v>599532.76180884836</v>
      </c>
      <c r="N53" s="253">
        <f t="shared" si="27"/>
        <v>589300.98369912535</v>
      </c>
      <c r="O53" s="253">
        <f t="shared" si="27"/>
        <v>578692.81953434495</v>
      </c>
      <c r="P53" s="254">
        <f t="shared" si="27"/>
        <v>546840.47693169606</v>
      </c>
      <c r="Q53" s="255">
        <f>Q24</f>
        <v>660643.52</v>
      </c>
      <c r="R53" s="256">
        <f t="shared" ref="R53:V53" si="28">R24</f>
        <v>650774.1515082008</v>
      </c>
      <c r="S53" s="256">
        <f t="shared" si="28"/>
        <v>641840.22290721186</v>
      </c>
      <c r="T53" s="256">
        <f t="shared" si="28"/>
        <v>630886.41494037455</v>
      </c>
      <c r="U53" s="256">
        <f t="shared" si="28"/>
        <v>619529.66033764638</v>
      </c>
      <c r="V53" s="256">
        <f t="shared" si="28"/>
        <v>585429.58111175185</v>
      </c>
    </row>
    <row r="54" spans="1:24" ht="29.25" customHeight="1" x14ac:dyDescent="0.3">
      <c r="A54" s="257" t="s">
        <v>296</v>
      </c>
      <c r="B54" s="214" t="s">
        <v>297</v>
      </c>
      <c r="C54" s="215" t="s">
        <v>235</v>
      </c>
      <c r="D54" s="248"/>
      <c r="E54" s="249"/>
      <c r="F54" s="249"/>
      <c r="G54" s="249"/>
      <c r="H54" s="249"/>
      <c r="I54" s="250"/>
      <c r="J54" s="251">
        <f>200.6+58649.1</f>
        <v>58849.7</v>
      </c>
      <c r="K54" s="252"/>
      <c r="L54" s="253"/>
      <c r="M54" s="253"/>
      <c r="N54" s="253"/>
      <c r="O54" s="253"/>
      <c r="P54" s="254"/>
      <c r="Q54" s="255">
        <f>57.51+58859.24</f>
        <v>58916.75</v>
      </c>
      <c r="R54" s="256">
        <f>R$53/Q$53*$Q54</f>
        <v>58036.591338806727</v>
      </c>
      <c r="S54" s="256">
        <f>S$53/R$53*$R54</f>
        <v>57239.856001264452</v>
      </c>
      <c r="T54" s="256">
        <f>T$53/S$53*$S54</f>
        <v>56262.986106998083</v>
      </c>
      <c r="U54" s="256">
        <f>U$53/T$53*$T54</f>
        <v>55250.181089641235</v>
      </c>
      <c r="V54" s="256">
        <f>V53/U53*U54</f>
        <v>52209.107073306041</v>
      </c>
    </row>
    <row r="55" spans="1:24" ht="29.25" customHeight="1" x14ac:dyDescent="0.3">
      <c r="A55" s="257" t="s">
        <v>298</v>
      </c>
      <c r="B55" s="214" t="s">
        <v>299</v>
      </c>
      <c r="C55" s="215" t="s">
        <v>235</v>
      </c>
      <c r="D55" s="248">
        <v>462551.3</v>
      </c>
      <c r="E55" s="249">
        <v>420578.98199999996</v>
      </c>
      <c r="F55" s="249">
        <v>430854.8</v>
      </c>
      <c r="G55" s="249">
        <v>391285.1</v>
      </c>
      <c r="H55" s="249">
        <v>427675.38</v>
      </c>
      <c r="I55" s="250">
        <v>402588.5</v>
      </c>
      <c r="J55" s="251">
        <f>100.3+427575.08</f>
        <v>427675.38</v>
      </c>
      <c r="K55" s="252">
        <v>363479.32595805509</v>
      </c>
      <c r="L55" s="253">
        <v>357347.55038946151</v>
      </c>
      <c r="M55" s="253">
        <v>348312.42851358786</v>
      </c>
      <c r="N55" s="253">
        <v>339933.55056303978</v>
      </c>
      <c r="O55" s="253">
        <v>331166.63160000002</v>
      </c>
      <c r="P55" s="254">
        <v>322899.70627541671</v>
      </c>
      <c r="Q55" s="255">
        <f>2125+418321.34</f>
        <v>420446.34</v>
      </c>
      <c r="R55" s="256">
        <f t="shared" ref="R55:R57" si="29">R$53/Q$53*$Q55</f>
        <v>414165.28261448548</v>
      </c>
      <c r="S55" s="256">
        <f t="shared" ref="S55:S57" si="30">S$53/R$53*$R55</f>
        <v>408479.55730515812</v>
      </c>
      <c r="T55" s="256">
        <f t="shared" ref="T55:T57" si="31">T$53/S$53*$S55</f>
        <v>401508.34162030648</v>
      </c>
      <c r="U55" s="256">
        <f t="shared" ref="U55:U57" si="32">U$53/T$53*$T55</f>
        <v>394280.68288690178</v>
      </c>
      <c r="V55" s="256">
        <f>V53/U53*U55</f>
        <v>372578.73157700716</v>
      </c>
    </row>
    <row r="56" spans="1:24" ht="29.25" customHeight="1" x14ac:dyDescent="0.3">
      <c r="A56" s="257" t="s">
        <v>300</v>
      </c>
      <c r="B56" s="214" t="s">
        <v>301</v>
      </c>
      <c r="C56" s="215" t="s">
        <v>235</v>
      </c>
      <c r="D56" s="248">
        <v>238152.8</v>
      </c>
      <c r="E56" s="249">
        <v>238735.35600000003</v>
      </c>
      <c r="F56" s="249">
        <v>234025.4</v>
      </c>
      <c r="G56" s="249">
        <v>206934.342</v>
      </c>
      <c r="H56" s="249">
        <v>220845.19</v>
      </c>
      <c r="I56" s="250">
        <v>209550</v>
      </c>
      <c r="J56" s="251">
        <f>14029.1+147966.39</f>
        <v>161995.49000000002</v>
      </c>
      <c r="K56" s="252">
        <v>211986.69976440645</v>
      </c>
      <c r="L56" s="253">
        <v>208132.02028281722</v>
      </c>
      <c r="M56" s="253">
        <v>206248.59529526054</v>
      </c>
      <c r="N56" s="253">
        <v>204395.6951360855</v>
      </c>
      <c r="O56" s="253">
        <v>202554.44993434494</v>
      </c>
      <c r="P56" s="254">
        <v>200739.73265627935</v>
      </c>
      <c r="Q56" s="255">
        <f>31442.18+128956.25</f>
        <v>160398.43</v>
      </c>
      <c r="R56" s="256">
        <f t="shared" si="29"/>
        <v>158002.23422534671</v>
      </c>
      <c r="S56" s="256">
        <f t="shared" si="30"/>
        <v>155833.15502007314</v>
      </c>
      <c r="T56" s="256">
        <f t="shared" si="31"/>
        <v>153173.66688886101</v>
      </c>
      <c r="U56" s="256">
        <f t="shared" si="32"/>
        <v>150416.34686221051</v>
      </c>
      <c r="V56" s="256">
        <f>V53/U53*U56</f>
        <v>142137.1478613498</v>
      </c>
    </row>
    <row r="57" spans="1:24" ht="29.25" customHeight="1" x14ac:dyDescent="0.3">
      <c r="A57" s="257" t="s">
        <v>302</v>
      </c>
      <c r="B57" s="229" t="s">
        <v>303</v>
      </c>
      <c r="C57" s="215" t="s">
        <v>235</v>
      </c>
      <c r="D57" s="248">
        <v>20017.5</v>
      </c>
      <c r="E57" s="249">
        <v>20729.694</v>
      </c>
      <c r="F57" s="249">
        <v>20018.2</v>
      </c>
      <c r="G57" s="249">
        <v>19422.286</v>
      </c>
      <c r="H57" s="249">
        <v>18713.599999999999</v>
      </c>
      <c r="I57" s="250">
        <v>41381.25831084435</v>
      </c>
      <c r="J57" s="251">
        <v>18713.599999999999</v>
      </c>
      <c r="K57" s="252">
        <v>41630.597363403176</v>
      </c>
      <c r="L57" s="253">
        <v>42398.232000000004</v>
      </c>
      <c r="M57" s="253">
        <v>44971.737999999998</v>
      </c>
      <c r="N57" s="253">
        <v>44971.737999999998</v>
      </c>
      <c r="O57" s="253">
        <v>44971.737999999998</v>
      </c>
      <c r="P57" s="254">
        <v>23201.038</v>
      </c>
      <c r="Q57" s="255">
        <f>([1]Динамика!S67+[1]Динамика!AB67+[1]Динамика!AJ67)/3</f>
        <v>20881.997333333333</v>
      </c>
      <c r="R57" s="256">
        <f t="shared" si="29"/>
        <v>20570.040702732556</v>
      </c>
      <c r="S57" s="256">
        <f t="shared" si="30"/>
        <v>20287.651989948328</v>
      </c>
      <c r="T57" s="256">
        <f t="shared" si="31"/>
        <v>19941.417777655832</v>
      </c>
      <c r="U57" s="256">
        <f t="shared" si="32"/>
        <v>19582.446998180858</v>
      </c>
      <c r="V57" s="256">
        <f>V53/U53*U57</f>
        <v>18504.59223702073</v>
      </c>
    </row>
    <row r="58" spans="1:24" ht="29.25" customHeight="1" x14ac:dyDescent="0.3">
      <c r="A58" s="213">
        <v>2</v>
      </c>
      <c r="B58" s="214" t="s">
        <v>304</v>
      </c>
      <c r="C58" s="215" t="s">
        <v>235</v>
      </c>
      <c r="D58" s="258">
        <v>974241.32808093668</v>
      </c>
      <c r="E58" s="258">
        <f t="shared" ref="E58:J58" si="33">E9</f>
        <v>932662.2</v>
      </c>
      <c r="F58" s="258">
        <f t="shared" si="33"/>
        <v>872888.56555462012</v>
      </c>
      <c r="G58" s="258">
        <f t="shared" si="33"/>
        <v>880622.9</v>
      </c>
      <c r="H58" s="258">
        <f t="shared" si="33"/>
        <v>884150.91924914077</v>
      </c>
      <c r="I58" s="259">
        <f t="shared" si="33"/>
        <v>903148.71951461374</v>
      </c>
      <c r="J58" s="240">
        <f t="shared" si="33"/>
        <v>791174</v>
      </c>
      <c r="K58" s="241">
        <f>K53+K48</f>
        <v>875269.52308586473</v>
      </c>
      <c r="L58" s="242">
        <f t="shared" ref="L58:P58" si="34">L53+L48</f>
        <v>873597.30267227872</v>
      </c>
      <c r="M58" s="242">
        <f t="shared" si="34"/>
        <v>864189.86180884833</v>
      </c>
      <c r="N58" s="242">
        <f t="shared" si="34"/>
        <v>850856.75533115712</v>
      </c>
      <c r="O58" s="242">
        <f t="shared" si="34"/>
        <v>841840.07763101207</v>
      </c>
      <c r="P58" s="243">
        <f t="shared" si="34"/>
        <v>831204.76282514271</v>
      </c>
      <c r="Q58" s="244">
        <f>Q24+Q48</f>
        <v>918816.42</v>
      </c>
      <c r="R58" s="245">
        <f t="shared" ref="R58:V58" si="35">R24+R48</f>
        <v>916493.6515082008</v>
      </c>
      <c r="S58" s="245">
        <f t="shared" si="35"/>
        <v>906497.32290721184</v>
      </c>
      <c r="T58" s="245">
        <f t="shared" si="35"/>
        <v>892442.18657240632</v>
      </c>
      <c r="U58" s="245">
        <f t="shared" si="35"/>
        <v>882676.9184343135</v>
      </c>
      <c r="V58" s="245">
        <f t="shared" si="35"/>
        <v>869793.8670051985</v>
      </c>
    </row>
    <row r="59" spans="1:24" ht="29.25" customHeight="1" x14ac:dyDescent="0.3">
      <c r="A59" s="213" t="s">
        <v>51</v>
      </c>
      <c r="B59" s="214" t="s">
        <v>305</v>
      </c>
      <c r="C59" s="215" t="s">
        <v>235</v>
      </c>
      <c r="D59" s="258">
        <v>847872.5</v>
      </c>
      <c r="E59" s="258">
        <v>811686.6</v>
      </c>
      <c r="F59" s="258">
        <v>790028.20400000003</v>
      </c>
      <c r="G59" s="258">
        <v>795156.79</v>
      </c>
      <c r="H59" s="258">
        <v>791174</v>
      </c>
      <c r="I59" s="259">
        <v>808174</v>
      </c>
      <c r="J59" s="240"/>
      <c r="K59" s="241">
        <v>796491.4</v>
      </c>
      <c r="L59" s="242">
        <v>795425.6</v>
      </c>
      <c r="M59" s="242">
        <v>790241.2</v>
      </c>
      <c r="N59" s="242">
        <v>780737.09780886746</v>
      </c>
      <c r="O59" s="242">
        <v>771914.86359349114</v>
      </c>
      <c r="P59" s="243">
        <v>764213.7753311405</v>
      </c>
      <c r="Q59" s="244">
        <f>Q58-Q62</f>
        <v>840038.29691413534</v>
      </c>
      <c r="R59" s="245">
        <f t="shared" ref="R59:V59" si="36">R58-R62</f>
        <v>838321.94883592206</v>
      </c>
      <c r="S59" s="245">
        <f t="shared" si="36"/>
        <v>832548.66109836346</v>
      </c>
      <c r="T59" s="245">
        <f t="shared" si="36"/>
        <v>822322.52905011666</v>
      </c>
      <c r="U59" s="245">
        <f t="shared" si="36"/>
        <v>812751.70439679257</v>
      </c>
      <c r="V59" s="245">
        <f t="shared" si="36"/>
        <v>802802.87951119628</v>
      </c>
    </row>
    <row r="60" spans="1:24" ht="29.25" customHeight="1" x14ac:dyDescent="0.3">
      <c r="A60" s="213" t="s">
        <v>53</v>
      </c>
      <c r="B60" s="214" t="s">
        <v>306</v>
      </c>
      <c r="C60" s="215" t="s">
        <v>235</v>
      </c>
      <c r="D60" s="260"/>
      <c r="E60" s="258"/>
      <c r="F60" s="258"/>
      <c r="G60" s="258"/>
      <c r="H60" s="258"/>
      <c r="I60" s="259"/>
      <c r="J60" s="240"/>
      <c r="K60" s="241">
        <v>0</v>
      </c>
      <c r="L60" s="242">
        <v>0</v>
      </c>
      <c r="M60" s="242">
        <v>0</v>
      </c>
      <c r="N60" s="242">
        <v>0</v>
      </c>
      <c r="O60" s="242">
        <v>0</v>
      </c>
      <c r="P60" s="243">
        <v>0</v>
      </c>
      <c r="Q60" s="244">
        <v>0</v>
      </c>
      <c r="R60" s="245">
        <v>0</v>
      </c>
      <c r="S60" s="245">
        <v>0</v>
      </c>
      <c r="T60" s="245">
        <v>0</v>
      </c>
      <c r="U60" s="245">
        <v>0</v>
      </c>
      <c r="V60" s="245">
        <v>0</v>
      </c>
    </row>
    <row r="61" spans="1:24" ht="29.25" customHeight="1" x14ac:dyDescent="0.3">
      <c r="A61" s="257"/>
      <c r="B61" s="229" t="s">
        <v>31</v>
      </c>
      <c r="C61" s="215"/>
      <c r="D61" s="260"/>
      <c r="E61" s="258"/>
      <c r="F61" s="258"/>
      <c r="G61" s="258"/>
      <c r="H61" s="258"/>
      <c r="I61" s="259"/>
      <c r="J61" s="240"/>
      <c r="K61" s="241"/>
      <c r="L61" s="242"/>
      <c r="M61" s="242"/>
      <c r="N61" s="242"/>
      <c r="O61" s="242"/>
      <c r="P61" s="243"/>
      <c r="Q61" s="244"/>
      <c r="R61" s="245"/>
      <c r="S61" s="245"/>
      <c r="T61" s="245"/>
      <c r="U61" s="245"/>
      <c r="V61" s="245"/>
    </row>
    <row r="62" spans="1:24" ht="31.5" customHeight="1" x14ac:dyDescent="0.3">
      <c r="A62" s="257" t="s">
        <v>55</v>
      </c>
      <c r="B62" s="229" t="s">
        <v>307</v>
      </c>
      <c r="C62" s="215" t="s">
        <v>235</v>
      </c>
      <c r="D62" s="260">
        <f>D58-D59</f>
        <v>126368.82808093668</v>
      </c>
      <c r="E62" s="260">
        <f>E58-E59</f>
        <v>120975.59999999998</v>
      </c>
      <c r="F62" s="260">
        <f t="shared" ref="F62:I62" si="37">F58-F59</f>
        <v>82860.361554620089</v>
      </c>
      <c r="G62" s="260">
        <f t="shared" si="37"/>
        <v>85466.109999999986</v>
      </c>
      <c r="H62" s="260">
        <f t="shared" si="37"/>
        <v>92976.919249140774</v>
      </c>
      <c r="I62" s="261">
        <f t="shared" si="37"/>
        <v>94974.719514613738</v>
      </c>
      <c r="J62" s="262"/>
      <c r="K62" s="263">
        <f>K58-K59</f>
        <v>78778.123085864703</v>
      </c>
      <c r="L62" s="264">
        <f t="shared" ref="L62:P62" si="38">L58-L59</f>
        <v>78171.702672278741</v>
      </c>
      <c r="M62" s="264">
        <f t="shared" si="38"/>
        <v>73948.661808848381</v>
      </c>
      <c r="N62" s="264">
        <f t="shared" si="38"/>
        <v>70119.657522289664</v>
      </c>
      <c r="O62" s="264">
        <f t="shared" si="38"/>
        <v>69925.214037520927</v>
      </c>
      <c r="P62" s="265">
        <f t="shared" si="38"/>
        <v>66990.987494002213</v>
      </c>
      <c r="Q62" s="222">
        <f t="shared" ref="Q62:V62" si="39">K62</f>
        <v>78778.123085864703</v>
      </c>
      <c r="R62" s="223">
        <f t="shared" si="39"/>
        <v>78171.702672278741</v>
      </c>
      <c r="S62" s="223">
        <f t="shared" si="39"/>
        <v>73948.661808848381</v>
      </c>
      <c r="T62" s="223">
        <f t="shared" si="39"/>
        <v>70119.657522289664</v>
      </c>
      <c r="U62" s="223">
        <f t="shared" si="39"/>
        <v>69925.214037520927</v>
      </c>
      <c r="V62" s="223">
        <f t="shared" si="39"/>
        <v>66990.987494002213</v>
      </c>
    </row>
    <row r="63" spans="1:24" ht="33.75" customHeight="1" x14ac:dyDescent="0.3">
      <c r="A63" s="213">
        <v>3</v>
      </c>
      <c r="B63" s="229" t="s">
        <v>308</v>
      </c>
      <c r="C63" s="215" t="s">
        <v>235</v>
      </c>
      <c r="D63" s="260">
        <f>D59</f>
        <v>847872.5</v>
      </c>
      <c r="E63" s="260">
        <f t="shared" ref="E63:I63" si="40">E59</f>
        <v>811686.6</v>
      </c>
      <c r="F63" s="260">
        <f t="shared" si="40"/>
        <v>790028.20400000003</v>
      </c>
      <c r="G63" s="260">
        <f t="shared" si="40"/>
        <v>795156.79</v>
      </c>
      <c r="H63" s="260">
        <f t="shared" si="40"/>
        <v>791174</v>
      </c>
      <c r="I63" s="261">
        <f t="shared" si="40"/>
        <v>808174</v>
      </c>
      <c r="J63" s="262"/>
      <c r="K63" s="263">
        <f>K59</f>
        <v>796491.4</v>
      </c>
      <c r="L63" s="264">
        <f t="shared" ref="L63:P63" si="41">L59</f>
        <v>795425.6</v>
      </c>
      <c r="M63" s="264">
        <f t="shared" si="41"/>
        <v>790241.2</v>
      </c>
      <c r="N63" s="264">
        <f t="shared" si="41"/>
        <v>780737.09780886746</v>
      </c>
      <c r="O63" s="264">
        <f t="shared" si="41"/>
        <v>771914.86359349114</v>
      </c>
      <c r="P63" s="265">
        <f t="shared" si="41"/>
        <v>764213.7753311405</v>
      </c>
      <c r="Q63" s="222">
        <f>Q59</f>
        <v>840038.29691413534</v>
      </c>
      <c r="R63" s="223">
        <f t="shared" ref="R63:U63" si="42">R59</f>
        <v>838321.94883592206</v>
      </c>
      <c r="S63" s="223">
        <f t="shared" si="42"/>
        <v>832548.66109836346</v>
      </c>
      <c r="T63" s="223">
        <f t="shared" si="42"/>
        <v>822322.52905011666</v>
      </c>
      <c r="U63" s="223">
        <f t="shared" si="42"/>
        <v>812751.70439679257</v>
      </c>
      <c r="V63" s="223">
        <f>V59</f>
        <v>802802.87951119628</v>
      </c>
      <c r="X63" s="227"/>
    </row>
    <row r="64" spans="1:24" ht="29.25" customHeight="1" x14ac:dyDescent="0.3">
      <c r="A64" s="213" t="s">
        <v>58</v>
      </c>
      <c r="B64" s="214" t="s">
        <v>309</v>
      </c>
      <c r="C64" s="215" t="s">
        <v>235</v>
      </c>
      <c r="D64" s="260">
        <f>D63</f>
        <v>847872.5</v>
      </c>
      <c r="E64" s="260">
        <f t="shared" ref="E64:I64" si="43">E63</f>
        <v>811686.6</v>
      </c>
      <c r="F64" s="260">
        <f t="shared" si="43"/>
        <v>790028.20400000003</v>
      </c>
      <c r="G64" s="260">
        <f t="shared" si="43"/>
        <v>795156.79</v>
      </c>
      <c r="H64" s="260">
        <f t="shared" si="43"/>
        <v>791174</v>
      </c>
      <c r="I64" s="261">
        <f t="shared" si="43"/>
        <v>808174</v>
      </c>
      <c r="J64" s="262"/>
      <c r="K64" s="263">
        <f>K63</f>
        <v>796491.4</v>
      </c>
      <c r="L64" s="264">
        <f>L63</f>
        <v>795425.6</v>
      </c>
      <c r="M64" s="264">
        <f t="shared" ref="M64:P64" si="44">M63</f>
        <v>790241.2</v>
      </c>
      <c r="N64" s="264">
        <f t="shared" si="44"/>
        <v>780737.09780886746</v>
      </c>
      <c r="O64" s="264">
        <f t="shared" si="44"/>
        <v>771914.86359349114</v>
      </c>
      <c r="P64" s="265">
        <f t="shared" si="44"/>
        <v>764213.7753311405</v>
      </c>
      <c r="Q64" s="222">
        <f>Q63</f>
        <v>840038.29691413534</v>
      </c>
      <c r="R64" s="223">
        <f t="shared" ref="R64:V64" si="45">R63</f>
        <v>838321.94883592206</v>
      </c>
      <c r="S64" s="223">
        <f t="shared" si="45"/>
        <v>832548.66109836346</v>
      </c>
      <c r="T64" s="223">
        <f t="shared" si="45"/>
        <v>822322.52905011666</v>
      </c>
      <c r="U64" s="223">
        <f t="shared" si="45"/>
        <v>812751.70439679257</v>
      </c>
      <c r="V64" s="223">
        <f t="shared" si="45"/>
        <v>802802.87951119628</v>
      </c>
      <c r="X64" s="227"/>
    </row>
    <row r="65" spans="1:22" ht="40.5" x14ac:dyDescent="0.3">
      <c r="A65" s="213" t="s">
        <v>68</v>
      </c>
      <c r="B65" s="229" t="s">
        <v>310</v>
      </c>
      <c r="C65" s="215" t="s">
        <v>235</v>
      </c>
      <c r="D65" s="260">
        <v>49.8</v>
      </c>
      <c r="E65" s="266">
        <v>92.2</v>
      </c>
      <c r="F65" s="266">
        <v>39.5</v>
      </c>
      <c r="G65" s="266">
        <v>40.68</v>
      </c>
      <c r="H65" s="266">
        <v>40.4</v>
      </c>
      <c r="I65" s="267">
        <v>40.4</v>
      </c>
      <c r="J65" s="251"/>
      <c r="K65" s="268">
        <v>71.7</v>
      </c>
      <c r="L65" s="269">
        <v>87.5</v>
      </c>
      <c r="M65" s="269">
        <v>94.8</v>
      </c>
      <c r="N65" s="269">
        <v>140.53267760559612</v>
      </c>
      <c r="O65" s="269">
        <v>192.97099674973686</v>
      </c>
      <c r="P65" s="270">
        <v>756.57163757782905</v>
      </c>
      <c r="Q65" s="255">
        <f>K65</f>
        <v>71.7</v>
      </c>
      <c r="R65" s="256">
        <f t="shared" ref="R65:V65" si="46">L65</f>
        <v>87.5</v>
      </c>
      <c r="S65" s="256">
        <f t="shared" si="46"/>
        <v>94.8</v>
      </c>
      <c r="T65" s="256">
        <f t="shared" si="46"/>
        <v>140.53267760559612</v>
      </c>
      <c r="U65" s="256">
        <f t="shared" si="46"/>
        <v>192.97099674973686</v>
      </c>
      <c r="V65" s="256">
        <f t="shared" si="46"/>
        <v>756.57163757782905</v>
      </c>
    </row>
    <row r="66" spans="1:22" ht="20.25" x14ac:dyDescent="0.3">
      <c r="A66" s="213">
        <v>4</v>
      </c>
      <c r="B66" s="214" t="s">
        <v>311</v>
      </c>
      <c r="C66" s="215" t="s">
        <v>312</v>
      </c>
      <c r="D66" s="260">
        <v>118746.8</v>
      </c>
      <c r="E66" s="258">
        <v>107244.6</v>
      </c>
      <c r="F66" s="258">
        <f>F68</f>
        <v>108708.8</v>
      </c>
      <c r="G66" s="258">
        <v>108832.45</v>
      </c>
      <c r="H66" s="258">
        <v>118003.9</v>
      </c>
      <c r="I66" s="259">
        <v>118003.9</v>
      </c>
      <c r="J66" s="240">
        <v>123564.3</v>
      </c>
      <c r="K66" s="271">
        <v>114619.7</v>
      </c>
      <c r="L66" s="272">
        <v>113243.4</v>
      </c>
      <c r="M66" s="272">
        <v>113130.4</v>
      </c>
      <c r="N66" s="272">
        <v>111747.74039670512</v>
      </c>
      <c r="O66" s="272">
        <v>111459.32</v>
      </c>
      <c r="P66" s="273">
        <v>111171.185</v>
      </c>
      <c r="Q66" s="244">
        <f>Q59/K59*K66</f>
        <v>120886.34928237657</v>
      </c>
      <c r="R66" s="245">
        <f t="shared" ref="R66:V66" si="47">R59/L59*L66</f>
        <v>119350.48077507921</v>
      </c>
      <c r="S66" s="245">
        <f t="shared" si="47"/>
        <v>119187.10774573927</v>
      </c>
      <c r="T66" s="245">
        <f t="shared" si="47"/>
        <v>117699.90789031358</v>
      </c>
      <c r="U66" s="245">
        <f t="shared" si="47"/>
        <v>117355.88543947732</v>
      </c>
      <c r="V66" s="245">
        <f t="shared" si="47"/>
        <v>116784.79283888823</v>
      </c>
    </row>
    <row r="67" spans="1:22" ht="20.25" x14ac:dyDescent="0.3">
      <c r="A67" s="274"/>
      <c r="B67" s="229" t="s">
        <v>59</v>
      </c>
      <c r="C67" s="275"/>
      <c r="D67" s="276"/>
      <c r="E67" s="277"/>
      <c r="F67" s="277"/>
      <c r="G67" s="277"/>
      <c r="H67" s="277"/>
      <c r="I67" s="278"/>
      <c r="J67" s="279" t="s">
        <v>313</v>
      </c>
      <c r="K67" s="271"/>
      <c r="L67" s="272"/>
      <c r="M67" s="272"/>
      <c r="N67" s="272"/>
      <c r="O67" s="272"/>
      <c r="P67" s="273"/>
      <c r="Q67" s="280"/>
      <c r="R67" s="281"/>
      <c r="S67" s="281"/>
      <c r="T67" s="281"/>
      <c r="U67" s="281"/>
      <c r="V67" s="281"/>
    </row>
    <row r="68" spans="1:22" ht="40.5" x14ac:dyDescent="0.3">
      <c r="A68" s="274"/>
      <c r="B68" s="282" t="s">
        <v>314</v>
      </c>
      <c r="C68" s="215" t="s">
        <v>312</v>
      </c>
      <c r="D68" s="276">
        <f>D66</f>
        <v>118746.8</v>
      </c>
      <c r="E68" s="277">
        <v>95692.5</v>
      </c>
      <c r="F68" s="277">
        <v>108708.8</v>
      </c>
      <c r="G68" s="277">
        <v>106246.8</v>
      </c>
      <c r="H68" s="277">
        <v>118003.9</v>
      </c>
      <c r="I68" s="278">
        <v>118003.9</v>
      </c>
      <c r="J68" s="283">
        <v>118003.9</v>
      </c>
      <c r="K68" s="271">
        <f>K66</f>
        <v>114619.7</v>
      </c>
      <c r="L68" s="272">
        <f>L66</f>
        <v>113243.4</v>
      </c>
      <c r="M68" s="272">
        <f>M66</f>
        <v>113130.4</v>
      </c>
      <c r="N68" s="272">
        <v>111747.74039670512</v>
      </c>
      <c r="O68" s="272">
        <v>111459.32</v>
      </c>
      <c r="P68" s="273">
        <v>111171.185</v>
      </c>
      <c r="Q68" s="280">
        <f>Q66</f>
        <v>120886.34928237657</v>
      </c>
      <c r="R68" s="281">
        <f t="shared" ref="R68:V68" si="48">R66</f>
        <v>119350.48077507921</v>
      </c>
      <c r="S68" s="281">
        <f t="shared" si="48"/>
        <v>119187.10774573927</v>
      </c>
      <c r="T68" s="281">
        <f t="shared" si="48"/>
        <v>117699.90789031358</v>
      </c>
      <c r="U68" s="281">
        <f t="shared" si="48"/>
        <v>117355.88543947732</v>
      </c>
      <c r="V68" s="281">
        <f t="shared" si="48"/>
        <v>116784.79283888823</v>
      </c>
    </row>
    <row r="69" spans="1:22" ht="21" thickBot="1" x14ac:dyDescent="0.3">
      <c r="A69" s="274">
        <v>5</v>
      </c>
      <c r="B69" s="282" t="s">
        <v>315</v>
      </c>
      <c r="C69" s="284" t="s">
        <v>30</v>
      </c>
      <c r="D69" s="285"/>
      <c r="E69" s="285"/>
      <c r="F69" s="285"/>
      <c r="G69" s="285"/>
      <c r="H69" s="285"/>
      <c r="I69" s="286"/>
      <c r="J69" s="287"/>
      <c r="K69" s="288">
        <f t="shared" ref="K69:P69" si="49">K68/J68</f>
        <v>0.97132128683882479</v>
      </c>
      <c r="L69" s="289">
        <f t="shared" si="49"/>
        <v>0.98799246551858011</v>
      </c>
      <c r="M69" s="289">
        <f t="shared" si="49"/>
        <v>0.99900214935263332</v>
      </c>
      <c r="N69" s="289">
        <f t="shared" si="49"/>
        <v>0.98777817807331303</v>
      </c>
      <c r="O69" s="289">
        <f t="shared" si="49"/>
        <v>0.99741900466460243</v>
      </c>
      <c r="P69" s="290">
        <f t="shared" si="49"/>
        <v>0.99741488643569687</v>
      </c>
      <c r="Q69" s="291">
        <f>Q68/J68</f>
        <v>1.024426728967234</v>
      </c>
      <c r="R69" s="292">
        <f>R68/Q68</f>
        <v>0.9872949384573626</v>
      </c>
      <c r="S69" s="292">
        <f>S68/R68</f>
        <v>0.99863114896329719</v>
      </c>
      <c r="T69" s="292">
        <f>T68/S68</f>
        <v>0.98752214158432039</v>
      </c>
      <c r="U69" s="292">
        <f>U68/T68</f>
        <v>0.99707712217449773</v>
      </c>
      <c r="V69" s="292">
        <f>V68/U68</f>
        <v>0.99513366885307497</v>
      </c>
    </row>
    <row r="70" spans="1:22" ht="21" thickBot="1" x14ac:dyDescent="0.35">
      <c r="A70" s="293"/>
      <c r="B70" s="293" t="s">
        <v>31</v>
      </c>
      <c r="C70" s="294"/>
      <c r="D70" s="295"/>
      <c r="E70" s="295"/>
      <c r="F70" s="295"/>
      <c r="G70" s="295"/>
      <c r="H70" s="295"/>
      <c r="I70" s="296"/>
      <c r="J70" s="297"/>
      <c r="K70" s="298"/>
      <c r="L70" s="299"/>
      <c r="M70" s="299"/>
      <c r="N70" s="299"/>
      <c r="O70" s="299"/>
      <c r="P70" s="300"/>
      <c r="Q70" s="297"/>
      <c r="R70" s="301"/>
      <c r="S70" s="301"/>
      <c r="T70" s="301"/>
      <c r="U70" s="301"/>
      <c r="V70" s="301"/>
    </row>
    <row r="71" spans="1:22" ht="44.25" x14ac:dyDescent="0.3">
      <c r="A71" s="302" t="s">
        <v>207</v>
      </c>
      <c r="B71" s="303" t="s">
        <v>213</v>
      </c>
      <c r="C71" s="304" t="s">
        <v>316</v>
      </c>
      <c r="D71" s="305">
        <v>2327</v>
      </c>
      <c r="E71" s="306">
        <v>2327</v>
      </c>
      <c r="F71" s="306">
        <v>2327</v>
      </c>
      <c r="G71" s="306">
        <v>2327</v>
      </c>
      <c r="H71" s="306">
        <v>2327</v>
      </c>
      <c r="I71" s="306">
        <v>2327</v>
      </c>
      <c r="J71" s="307">
        <v>2327</v>
      </c>
      <c r="K71" s="308">
        <v>2437</v>
      </c>
      <c r="L71" s="309">
        <v>2437</v>
      </c>
      <c r="M71" s="309">
        <v>2428</v>
      </c>
      <c r="N71" s="309">
        <v>2501.5</v>
      </c>
      <c r="O71" s="309">
        <v>2706.5</v>
      </c>
      <c r="P71" s="310">
        <v>2706.5</v>
      </c>
      <c r="Q71" s="311">
        <f>K71</f>
        <v>2437</v>
      </c>
      <c r="R71" s="312">
        <f t="shared" ref="R71:V72" si="50">L71</f>
        <v>2437</v>
      </c>
      <c r="S71" s="312">
        <f t="shared" si="50"/>
        <v>2428</v>
      </c>
      <c r="T71" s="312">
        <f t="shared" si="50"/>
        <v>2501.5</v>
      </c>
      <c r="U71" s="312">
        <f t="shared" si="50"/>
        <v>2706.5</v>
      </c>
      <c r="V71" s="312">
        <f t="shared" si="50"/>
        <v>2706.5</v>
      </c>
    </row>
    <row r="72" spans="1:22" ht="44.25" x14ac:dyDescent="0.3">
      <c r="A72" s="313" t="s">
        <v>210</v>
      </c>
      <c r="B72" s="314" t="s">
        <v>317</v>
      </c>
      <c r="C72" s="315" t="s">
        <v>316</v>
      </c>
      <c r="D72" s="316">
        <v>19.5</v>
      </c>
      <c r="E72" s="317">
        <v>19.5</v>
      </c>
      <c r="F72" s="317">
        <v>19.5</v>
      </c>
      <c r="G72" s="317">
        <v>19.5</v>
      </c>
      <c r="H72" s="317">
        <v>19.5</v>
      </c>
      <c r="I72" s="317">
        <v>19.5</v>
      </c>
      <c r="J72" s="318">
        <v>19.5</v>
      </c>
      <c r="K72" s="319">
        <v>19.5</v>
      </c>
      <c r="L72" s="320">
        <v>19.5</v>
      </c>
      <c r="M72" s="320">
        <v>19.5</v>
      </c>
      <c r="N72" s="320">
        <v>19.5</v>
      </c>
      <c r="O72" s="320">
        <v>19.5</v>
      </c>
      <c r="P72" s="321">
        <v>19.5</v>
      </c>
      <c r="Q72" s="322">
        <f>K72</f>
        <v>19.5</v>
      </c>
      <c r="R72" s="323">
        <f t="shared" si="50"/>
        <v>19.5</v>
      </c>
      <c r="S72" s="323">
        <f t="shared" si="50"/>
        <v>19.5</v>
      </c>
      <c r="T72" s="323">
        <f t="shared" si="50"/>
        <v>19.5</v>
      </c>
      <c r="U72" s="323">
        <f t="shared" si="50"/>
        <v>19.5</v>
      </c>
      <c r="V72" s="323">
        <f t="shared" si="50"/>
        <v>19.5</v>
      </c>
    </row>
    <row r="73" spans="1:22" ht="20.25" x14ac:dyDescent="0.3">
      <c r="A73" s="313" t="s">
        <v>212</v>
      </c>
      <c r="B73" s="324" t="s">
        <v>318</v>
      </c>
      <c r="C73" s="315" t="s">
        <v>218</v>
      </c>
      <c r="D73" s="316">
        <v>366892.56</v>
      </c>
      <c r="E73" s="317">
        <v>373927</v>
      </c>
      <c r="F73" s="317">
        <v>371406.7</v>
      </c>
      <c r="G73" s="317">
        <v>373636.5</v>
      </c>
      <c r="H73" s="317">
        <v>409259.3</v>
      </c>
      <c r="I73" s="317"/>
      <c r="J73" s="318">
        <v>409259.32</v>
      </c>
      <c r="K73" s="325">
        <v>394638.3</v>
      </c>
      <c r="L73" s="326">
        <v>386063.2</v>
      </c>
      <c r="M73" s="326">
        <v>380595</v>
      </c>
      <c r="N73" s="326">
        <v>377707.6</v>
      </c>
      <c r="O73" s="326">
        <v>359921.1</v>
      </c>
      <c r="P73" s="327">
        <v>357471</v>
      </c>
      <c r="Q73" s="328">
        <f>Q74+Q75</f>
        <v>406794.62940271082</v>
      </c>
      <c r="R73" s="329">
        <f>R74+R75</f>
        <v>394954.8153412182</v>
      </c>
      <c r="S73" s="329">
        <f>S74+S75</f>
        <v>390488.51963956282</v>
      </c>
      <c r="T73" s="329">
        <f>T76*T10/1000</f>
        <v>383824.34356469451</v>
      </c>
      <c r="U73" s="329">
        <f>U76*U10/1000</f>
        <v>376915.01919633034</v>
      </c>
      <c r="V73" s="329">
        <f>V76*V10/1000</f>
        <v>356168.9067196176</v>
      </c>
    </row>
    <row r="74" spans="1:22" ht="40.5" x14ac:dyDescent="0.3">
      <c r="A74" s="313" t="s">
        <v>58</v>
      </c>
      <c r="B74" s="324" t="s">
        <v>319</v>
      </c>
      <c r="C74" s="315" t="s">
        <v>218</v>
      </c>
      <c r="D74" s="316"/>
      <c r="E74" s="317"/>
      <c r="F74" s="317"/>
      <c r="G74" s="317"/>
      <c r="H74" s="317"/>
      <c r="I74" s="317"/>
      <c r="J74" s="318"/>
      <c r="K74" s="325">
        <v>169800.4</v>
      </c>
      <c r="L74" s="326">
        <v>159186.4</v>
      </c>
      <c r="M74" s="326">
        <v>157062.79999999999</v>
      </c>
      <c r="N74" s="326"/>
      <c r="O74" s="326"/>
      <c r="P74" s="327"/>
      <c r="Q74" s="328">
        <f>Q77*Q64/1000</f>
        <v>178928.15724271082</v>
      </c>
      <c r="R74" s="329">
        <f>R77*R64/1000</f>
        <v>167664.38976718442</v>
      </c>
      <c r="S74" s="329">
        <f>S77*S64/1000</f>
        <v>165677.18355857432</v>
      </c>
      <c r="T74" s="329" t="s">
        <v>37</v>
      </c>
      <c r="U74" s="329" t="s">
        <v>37</v>
      </c>
      <c r="V74" s="329" t="s">
        <v>37</v>
      </c>
    </row>
    <row r="75" spans="1:22" ht="40.5" x14ac:dyDescent="0.3">
      <c r="A75" s="313" t="s">
        <v>68</v>
      </c>
      <c r="B75" s="324" t="s">
        <v>320</v>
      </c>
      <c r="C75" s="315" t="s">
        <v>218</v>
      </c>
      <c r="D75" s="316"/>
      <c r="E75" s="317"/>
      <c r="F75" s="317"/>
      <c r="G75" s="317"/>
      <c r="H75" s="317"/>
      <c r="I75" s="317"/>
      <c r="J75" s="318"/>
      <c r="K75" s="325">
        <v>216995.9</v>
      </c>
      <c r="L75" s="325">
        <v>216677.7</v>
      </c>
      <c r="M75" s="325">
        <v>214344.4</v>
      </c>
      <c r="N75" s="326"/>
      <c r="O75" s="326"/>
      <c r="P75" s="327"/>
      <c r="Q75" s="328">
        <f t="shared" ref="Q75:S75" si="51">Q78*Q58/1000</f>
        <v>227866.47216</v>
      </c>
      <c r="R75" s="329">
        <f t="shared" si="51"/>
        <v>227290.42557403378</v>
      </c>
      <c r="S75" s="329">
        <f t="shared" si="51"/>
        <v>224811.33608098852</v>
      </c>
      <c r="T75" s="329" t="s">
        <v>37</v>
      </c>
      <c r="U75" s="329" t="s">
        <v>37</v>
      </c>
      <c r="V75" s="329" t="s">
        <v>37</v>
      </c>
    </row>
    <row r="76" spans="1:22" ht="40.5" x14ac:dyDescent="0.3">
      <c r="A76" s="313" t="s">
        <v>214</v>
      </c>
      <c r="B76" s="324" t="s">
        <v>321</v>
      </c>
      <c r="C76" s="315" t="s">
        <v>322</v>
      </c>
      <c r="D76" s="316">
        <v>509.06</v>
      </c>
      <c r="E76" s="317">
        <v>549.86</v>
      </c>
      <c r="F76" s="317">
        <v>542.28</v>
      </c>
      <c r="G76" s="317">
        <v>604.94050835028759</v>
      </c>
      <c r="H76" s="317">
        <v>613.37</v>
      </c>
      <c r="I76" s="317"/>
      <c r="J76" s="327">
        <f>J73/J10*1000</f>
        <v>613.3668484034622</v>
      </c>
      <c r="K76" s="325">
        <f>K73/K10*1000</f>
        <v>639.50811791282297</v>
      </c>
      <c r="L76" s="325">
        <f t="shared" ref="L76:P76" si="52">L73/L10*1000</f>
        <v>635.10001237557242</v>
      </c>
      <c r="M76" s="325">
        <f t="shared" si="52"/>
        <v>634.81935307706624</v>
      </c>
      <c r="N76" s="325">
        <f t="shared" si="52"/>
        <v>640.94174360456032</v>
      </c>
      <c r="O76" s="325">
        <f t="shared" si="52"/>
        <v>621.95535843976188</v>
      </c>
      <c r="P76" s="325">
        <f t="shared" si="52"/>
        <v>653.70252400802156</v>
      </c>
      <c r="Q76" s="328">
        <f>Q73/Q10*1000</f>
        <v>615.75511919455562</v>
      </c>
      <c r="R76" s="329">
        <f t="shared" ref="R76:S76" si="53">R73/R10*1000</f>
        <v>606.89997355594278</v>
      </c>
      <c r="S76" s="329">
        <f t="shared" si="53"/>
        <v>608.38898171704966</v>
      </c>
      <c r="T76" s="329">
        <f>S76</f>
        <v>608.38898171704966</v>
      </c>
      <c r="U76" s="329">
        <f>T76</f>
        <v>608.38898171704966</v>
      </c>
      <c r="V76" s="329">
        <f>U76</f>
        <v>608.38898171704966</v>
      </c>
    </row>
    <row r="77" spans="1:22" ht="60.75" x14ac:dyDescent="0.3">
      <c r="A77" s="330" t="s">
        <v>214</v>
      </c>
      <c r="B77" s="324" t="s">
        <v>323</v>
      </c>
      <c r="C77" s="315" t="s">
        <v>322</v>
      </c>
      <c r="D77" s="331"/>
      <c r="E77" s="332"/>
      <c r="F77" s="332"/>
      <c r="G77" s="332"/>
      <c r="H77" s="332"/>
      <c r="I77" s="332"/>
      <c r="J77" s="318">
        <v>213</v>
      </c>
      <c r="K77" s="333">
        <f>K74/K64</f>
        <v>0.21318547821106415</v>
      </c>
      <c r="L77" s="333">
        <f t="shared" ref="L77:M77" si="54">L74/L64</f>
        <v>0.20012732806185771</v>
      </c>
      <c r="M77" s="333">
        <f t="shared" si="54"/>
        <v>0.19875298832812058</v>
      </c>
      <c r="N77" s="332"/>
      <c r="O77" s="332"/>
      <c r="P77" s="334"/>
      <c r="Q77" s="328">
        <v>213</v>
      </c>
      <c r="R77" s="329">
        <v>200</v>
      </c>
      <c r="S77" s="329">
        <v>199</v>
      </c>
      <c r="T77" s="329" t="s">
        <v>37</v>
      </c>
      <c r="U77" s="329" t="s">
        <v>37</v>
      </c>
      <c r="V77" s="329" t="s">
        <v>37</v>
      </c>
    </row>
    <row r="78" spans="1:22" ht="61.5" thickBot="1" x14ac:dyDescent="0.35">
      <c r="A78" s="335" t="s">
        <v>216</v>
      </c>
      <c r="B78" s="336" t="s">
        <v>324</v>
      </c>
      <c r="C78" s="337" t="s">
        <v>322</v>
      </c>
      <c r="D78" s="338"/>
      <c r="E78" s="339"/>
      <c r="F78" s="339"/>
      <c r="G78" s="339"/>
      <c r="H78" s="339"/>
      <c r="I78" s="339"/>
      <c r="J78" s="340">
        <v>230</v>
      </c>
      <c r="K78" s="341">
        <f>K75/K58</f>
        <v>0.24791894870845685</v>
      </c>
      <c r="L78" s="341">
        <f t="shared" ref="L78:M78" si="55">L75/L58</f>
        <v>0.24802926856252494</v>
      </c>
      <c r="M78" s="341">
        <f t="shared" si="55"/>
        <v>0.24802929248828795</v>
      </c>
      <c r="N78" s="339"/>
      <c r="O78" s="339"/>
      <c r="P78" s="342"/>
      <c r="Q78" s="343">
        <v>248</v>
      </c>
      <c r="R78" s="344">
        <v>248</v>
      </c>
      <c r="S78" s="344">
        <v>248</v>
      </c>
      <c r="T78" s="344" t="s">
        <v>37</v>
      </c>
      <c r="U78" s="344" t="s">
        <v>37</v>
      </c>
      <c r="V78" s="344" t="s">
        <v>37</v>
      </c>
    </row>
    <row r="81" spans="4:17" ht="20.25" x14ac:dyDescent="0.3">
      <c r="Q81" s="345"/>
    </row>
    <row r="82" spans="4:17" ht="20.25" x14ac:dyDescent="0.3">
      <c r="Q82" s="345"/>
    </row>
    <row r="83" spans="4:17" ht="20.25" x14ac:dyDescent="0.3">
      <c r="Q83" s="346"/>
    </row>
    <row r="84" spans="4:17" x14ac:dyDescent="0.25">
      <c r="D84" s="181">
        <v>0.6213879147777075</v>
      </c>
    </row>
    <row r="85" spans="4:17" x14ac:dyDescent="0.25">
      <c r="D85" s="181">
        <v>0.3786120852222925</v>
      </c>
    </row>
  </sheetData>
  <mergeCells count="1">
    <mergeCell ref="A6:V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Даша</cp:lastModifiedBy>
  <dcterms:created xsi:type="dcterms:W3CDTF">2015-01-13T08:03:39Z</dcterms:created>
  <dcterms:modified xsi:type="dcterms:W3CDTF">2015-01-15T14:07:44Z</dcterms:modified>
</cp:coreProperties>
</file>